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15" yWindow="840" windowWidth="15450" windowHeight="6960" firstSheet="1" activeTab="1"/>
  </bookViews>
  <sheets>
    <sheet name="Drop down" sheetId="2" state="hidden" r:id="rId1"/>
    <sheet name="WP Planning Template" sheetId="8" r:id="rId2"/>
    <sheet name="Calculations" sheetId="9" r:id="rId3"/>
    <sheet name="DEER2008to2014Adj" sheetId="10" r:id="rId4"/>
    <sheet name="Unit definitions" sheetId="4" r:id="rId5"/>
  </sheets>
  <externalReferences>
    <externalReference r:id="rId6"/>
  </externalReferences>
  <definedNames>
    <definedName name="Average_AC_tonnage_MFM">Calculations!$A$75</definedName>
    <definedName name="Average_AC_tonnage_MFM11">Calculations!$A$72</definedName>
    <definedName name="Average_AC_tonnage_MFM12">Calculations!$A$73</definedName>
    <definedName name="Average_AC_tonnage_MFM13">Calculations!$A$74</definedName>
    <definedName name="Average_AC_tonnage_MFMave">Calculations!$A$76</definedName>
    <definedName name="Average_EER_of_existing_units_at_peak">Calculations!$A$55</definedName>
    <definedName name="Base___Furnace_EFLH__capacity_base___hours">Calculations!$Z$2:$Z$21</definedName>
    <definedName name="Base___Whole_building_cooling_EFLH__capacity_base___hours">Calculations!$X$2:$X$21</definedName>
    <definedName name="Compressor_cycle_cooling_savings">Calculations!$A$59</definedName>
    <definedName name="Fan_cycle_cooling_savings">Calculations!$A$60</definedName>
    <definedName name="Fan_motor_W_reduction_cooling">Calculations!$A$66</definedName>
    <definedName name="Fan_motor_W_reduction_fan_only">Calculations!$A$67</definedName>
    <definedName name="Furnace_efficiency">Calculations!$A$69</definedName>
    <definedName name="kWh_savings_annual_constant_fan">Calculations!$A$64</definedName>
    <definedName name="kWh_savings_per_heating_therm">Calculations!$A$63</definedName>
    <definedName name="Peak_diversity_factor">Calculations!$A$56</definedName>
    <definedName name="Percent_of_all_units_operating_continuously_at_peak">Calculations!$A$53</definedName>
    <definedName name="Percent_of_operating_units_cycling_at_peak">Calculations!$A$52</definedName>
    <definedName name="Percent_of_units_with_compressor_running_at_peak">Calculations!$A$54</definedName>
    <definedName name="Test">[1]WP!#REF!</definedName>
    <definedName name="TestRange">[1]WP!#REF!</definedName>
    <definedName name="Total_interacted_cooling_savings">Calculations!$A$61</definedName>
  </definedNames>
  <calcPr calcId="145621"/>
</workbook>
</file>

<file path=xl/calcChain.xml><?xml version="1.0" encoding="utf-8"?>
<calcChain xmlns="http://schemas.openxmlformats.org/spreadsheetml/2006/main">
  <c r="P4" i="8" l="1"/>
  <c r="F74" i="10" l="1"/>
  <c r="E74" i="10"/>
  <c r="D74" i="10"/>
  <c r="H36" i="9" s="1"/>
  <c r="K36" i="9" s="1"/>
  <c r="F96" i="9" s="1"/>
  <c r="F73" i="10"/>
  <c r="E73" i="10"/>
  <c r="D73" i="10"/>
  <c r="F72" i="10"/>
  <c r="J34" i="9" s="1"/>
  <c r="E72" i="10"/>
  <c r="D72" i="10"/>
  <c r="F71" i="10"/>
  <c r="E71" i="10"/>
  <c r="I33" i="9" s="1"/>
  <c r="D71" i="10"/>
  <c r="F70" i="10"/>
  <c r="E70" i="10"/>
  <c r="D70" i="10"/>
  <c r="H32" i="9" s="1"/>
  <c r="F69" i="10"/>
  <c r="E69" i="10"/>
  <c r="D69" i="10"/>
  <c r="F68" i="10"/>
  <c r="J30" i="9" s="1"/>
  <c r="E68" i="10"/>
  <c r="D68" i="10"/>
  <c r="F67" i="10"/>
  <c r="E67" i="10"/>
  <c r="I29" i="9" s="1"/>
  <c r="D67" i="10"/>
  <c r="F66" i="10"/>
  <c r="E66" i="10"/>
  <c r="D66" i="10"/>
  <c r="H28" i="9" s="1"/>
  <c r="F65" i="10"/>
  <c r="E65" i="10"/>
  <c r="D65" i="10"/>
  <c r="F64" i="10"/>
  <c r="J46" i="9" s="1"/>
  <c r="E64" i="10"/>
  <c r="D64" i="10"/>
  <c r="F63" i="10"/>
  <c r="E63" i="10"/>
  <c r="I45" i="9" s="1"/>
  <c r="D63" i="10"/>
  <c r="F62" i="10"/>
  <c r="E62" i="10"/>
  <c r="D62" i="10"/>
  <c r="H44" i="9" s="1"/>
  <c r="F61" i="10"/>
  <c r="E61" i="10"/>
  <c r="D61" i="10"/>
  <c r="F60" i="10"/>
  <c r="J42" i="9" s="1"/>
  <c r="E60" i="10"/>
  <c r="D60" i="10"/>
  <c r="F59" i="10"/>
  <c r="E59" i="10"/>
  <c r="I41" i="9" s="1"/>
  <c r="D59" i="10"/>
  <c r="F58" i="10"/>
  <c r="E58" i="10"/>
  <c r="D58" i="10"/>
  <c r="H40" i="9" s="1"/>
  <c r="F57" i="10"/>
  <c r="E57" i="10"/>
  <c r="D57" i="10"/>
  <c r="F56" i="10"/>
  <c r="J38" i="9" s="1"/>
  <c r="E56" i="10"/>
  <c r="D56" i="10"/>
  <c r="F55" i="10"/>
  <c r="E55" i="10"/>
  <c r="I37" i="9" s="1"/>
  <c r="D55" i="10"/>
  <c r="F115" i="9"/>
  <c r="I35" i="8" s="1"/>
  <c r="F94" i="9"/>
  <c r="F104" i="9" s="1"/>
  <c r="I24" i="8" s="1"/>
  <c r="F83" i="9"/>
  <c r="E83" i="9"/>
  <c r="G83" i="9" s="1"/>
  <c r="F82" i="9"/>
  <c r="E82" i="9"/>
  <c r="G82" i="9" s="1"/>
  <c r="G81" i="9"/>
  <c r="K4" i="8" s="1"/>
  <c r="F81" i="9"/>
  <c r="E81" i="9"/>
  <c r="A61" i="9"/>
  <c r="I46" i="9"/>
  <c r="H46" i="9"/>
  <c r="G46" i="9"/>
  <c r="M46" i="9" s="1"/>
  <c r="G116" i="9" s="1"/>
  <c r="K36" i="8" s="1"/>
  <c r="F46" i="9"/>
  <c r="E46" i="9"/>
  <c r="K46" i="9" s="1"/>
  <c r="F116" i="9" s="1"/>
  <c r="I36" i="8" s="1"/>
  <c r="J45" i="9"/>
  <c r="H45" i="9"/>
  <c r="K45" i="9" s="1"/>
  <c r="G45" i="9"/>
  <c r="F45" i="9"/>
  <c r="E45" i="9"/>
  <c r="J44" i="9"/>
  <c r="I44" i="9"/>
  <c r="L44" i="9" s="1"/>
  <c r="G44" i="9"/>
  <c r="M44" i="9" s="1"/>
  <c r="G114" i="9" s="1"/>
  <c r="K34" i="8" s="1"/>
  <c r="F44" i="9"/>
  <c r="E44" i="9"/>
  <c r="K44" i="9" s="1"/>
  <c r="F114" i="9" s="1"/>
  <c r="I34" i="8" s="1"/>
  <c r="L43" i="9"/>
  <c r="J43" i="9"/>
  <c r="M43" i="9" s="1"/>
  <c r="G113" i="9" s="1"/>
  <c r="I43" i="9"/>
  <c r="H43" i="9"/>
  <c r="G43" i="9"/>
  <c r="F43" i="9"/>
  <c r="E43" i="9"/>
  <c r="K42" i="9"/>
  <c r="F112" i="9" s="1"/>
  <c r="I32" i="8" s="1"/>
  <c r="I42" i="9"/>
  <c r="H42" i="9"/>
  <c r="G42" i="9"/>
  <c r="M42" i="9" s="1"/>
  <c r="G112" i="9" s="1"/>
  <c r="K32" i="8" s="1"/>
  <c r="F42" i="9"/>
  <c r="L42" i="9" s="1"/>
  <c r="E42" i="9"/>
  <c r="J41" i="9"/>
  <c r="H41" i="9"/>
  <c r="K41" i="9" s="1"/>
  <c r="F111" i="9" s="1"/>
  <c r="I31" i="8" s="1"/>
  <c r="G41" i="9"/>
  <c r="F41" i="9"/>
  <c r="E41" i="9"/>
  <c r="M40" i="9"/>
  <c r="G110" i="9" s="1"/>
  <c r="K30" i="8" s="1"/>
  <c r="J40" i="9"/>
  <c r="I40" i="9"/>
  <c r="L40" i="9" s="1"/>
  <c r="G40" i="9"/>
  <c r="F40" i="9"/>
  <c r="E40" i="9"/>
  <c r="K40" i="9" s="1"/>
  <c r="F110" i="9" s="1"/>
  <c r="I30" i="8" s="1"/>
  <c r="J39" i="9"/>
  <c r="M39" i="9" s="1"/>
  <c r="G109" i="9" s="1"/>
  <c r="I39" i="9"/>
  <c r="H39" i="9"/>
  <c r="G39" i="9"/>
  <c r="F39" i="9"/>
  <c r="L39" i="9" s="1"/>
  <c r="E39" i="9"/>
  <c r="I38" i="9"/>
  <c r="H38" i="9"/>
  <c r="G38" i="9"/>
  <c r="F38" i="9"/>
  <c r="E38" i="9"/>
  <c r="K38" i="9" s="1"/>
  <c r="F108" i="9" s="1"/>
  <c r="I28" i="8" s="1"/>
  <c r="J37" i="9"/>
  <c r="H37" i="9"/>
  <c r="K37" i="9" s="1"/>
  <c r="F107" i="9" s="1"/>
  <c r="I27" i="8" s="1"/>
  <c r="G37" i="9"/>
  <c r="M37" i="9" s="1"/>
  <c r="G107" i="9" s="1"/>
  <c r="F37" i="9"/>
  <c r="L37" i="9" s="1"/>
  <c r="E37" i="9"/>
  <c r="J36" i="9"/>
  <c r="I36" i="9"/>
  <c r="L36" i="9" s="1"/>
  <c r="G36" i="9"/>
  <c r="M36" i="9" s="1"/>
  <c r="G96" i="9" s="1"/>
  <c r="F36" i="9"/>
  <c r="E36" i="9"/>
  <c r="J35" i="9"/>
  <c r="M35" i="9" s="1"/>
  <c r="G95" i="9" s="1"/>
  <c r="G105" i="9" s="1"/>
  <c r="I35" i="9"/>
  <c r="H35" i="9"/>
  <c r="G35" i="9"/>
  <c r="F35" i="9"/>
  <c r="L35" i="9" s="1"/>
  <c r="E35" i="9"/>
  <c r="K35" i="9" s="1"/>
  <c r="F95" i="9" s="1"/>
  <c r="F105" i="9" s="1"/>
  <c r="I25" i="8" s="1"/>
  <c r="I34" i="9"/>
  <c r="H34" i="9"/>
  <c r="G34" i="9"/>
  <c r="M34" i="9" s="1"/>
  <c r="G94" i="9" s="1"/>
  <c r="F34" i="9"/>
  <c r="E34" i="9"/>
  <c r="K34" i="9" s="1"/>
  <c r="J33" i="9"/>
  <c r="H33" i="9"/>
  <c r="K33" i="9" s="1"/>
  <c r="F93" i="9" s="1"/>
  <c r="F103" i="9" s="1"/>
  <c r="I23" i="8" s="1"/>
  <c r="G33" i="9"/>
  <c r="M33" i="9" s="1"/>
  <c r="G93" i="9" s="1"/>
  <c r="G103" i="9" s="1"/>
  <c r="F33" i="9"/>
  <c r="L33" i="9" s="1"/>
  <c r="E33" i="9"/>
  <c r="J32" i="9"/>
  <c r="I32" i="9"/>
  <c r="L32" i="9" s="1"/>
  <c r="G32" i="9"/>
  <c r="M32" i="9" s="1"/>
  <c r="G92" i="9" s="1"/>
  <c r="F32" i="9"/>
  <c r="E32" i="9"/>
  <c r="K32" i="9" s="1"/>
  <c r="F92" i="9" s="1"/>
  <c r="F102" i="9" s="1"/>
  <c r="I22" i="8" s="1"/>
  <c r="J31" i="9"/>
  <c r="M31" i="9" s="1"/>
  <c r="G91" i="9" s="1"/>
  <c r="G101" i="9" s="1"/>
  <c r="I31" i="9"/>
  <c r="H31" i="9"/>
  <c r="G31" i="9"/>
  <c r="F31" i="9"/>
  <c r="L31" i="9" s="1"/>
  <c r="E31" i="9"/>
  <c r="M30" i="9"/>
  <c r="G90" i="9" s="1"/>
  <c r="I30" i="9"/>
  <c r="H30" i="9"/>
  <c r="G30" i="9"/>
  <c r="F30" i="9"/>
  <c r="E30" i="9"/>
  <c r="K30" i="9" s="1"/>
  <c r="F90" i="9" s="1"/>
  <c r="J29" i="9"/>
  <c r="H29" i="9"/>
  <c r="K29" i="9" s="1"/>
  <c r="F89" i="9" s="1"/>
  <c r="F99" i="9" s="1"/>
  <c r="I19" i="8" s="1"/>
  <c r="G29" i="9"/>
  <c r="F29" i="9"/>
  <c r="L29" i="9" s="1"/>
  <c r="E29" i="9"/>
  <c r="J28" i="9"/>
  <c r="I28" i="9"/>
  <c r="L28" i="9" s="1"/>
  <c r="G28" i="9"/>
  <c r="M28" i="9" s="1"/>
  <c r="G88" i="9" s="1"/>
  <c r="F28" i="9"/>
  <c r="E28" i="9"/>
  <c r="L27" i="9"/>
  <c r="J27" i="9"/>
  <c r="M27" i="9" s="1"/>
  <c r="G87" i="9" s="1"/>
  <c r="G97" i="9" s="1"/>
  <c r="I27" i="9"/>
  <c r="H27" i="9"/>
  <c r="G27" i="9"/>
  <c r="F27" i="9"/>
  <c r="E27" i="9"/>
  <c r="E36" i="8"/>
  <c r="G35" i="8"/>
  <c r="E35" i="8"/>
  <c r="G34" i="8"/>
  <c r="E34" i="8"/>
  <c r="K33" i="8"/>
  <c r="G33" i="8"/>
  <c r="E33" i="8"/>
  <c r="G32" i="8"/>
  <c r="E32" i="8"/>
  <c r="G31" i="8"/>
  <c r="E31" i="8"/>
  <c r="G30" i="8"/>
  <c r="E30" i="8"/>
  <c r="K29" i="8"/>
  <c r="G29" i="8"/>
  <c r="E29" i="8"/>
  <c r="G28" i="8"/>
  <c r="E28" i="8"/>
  <c r="K27" i="8"/>
  <c r="G27" i="8"/>
  <c r="E27" i="8"/>
  <c r="E26" i="8"/>
  <c r="K25" i="8"/>
  <c r="G25" i="8"/>
  <c r="E25" i="8"/>
  <c r="G24" i="8"/>
  <c r="E24" i="8"/>
  <c r="K23" i="8"/>
  <c r="G23" i="8"/>
  <c r="E23" i="8"/>
  <c r="G22" i="8"/>
  <c r="E22" i="8"/>
  <c r="K21" i="8"/>
  <c r="G21" i="8"/>
  <c r="E21" i="8"/>
  <c r="G20" i="8"/>
  <c r="E20" i="8"/>
  <c r="G19" i="8"/>
  <c r="E19" i="8"/>
  <c r="G18" i="8"/>
  <c r="E18" i="8"/>
  <c r="K17" i="8"/>
  <c r="G17" i="8"/>
  <c r="E17" i="8"/>
  <c r="E16" i="8"/>
  <c r="I15" i="8"/>
  <c r="G15" i="8"/>
  <c r="E15" i="8"/>
  <c r="I14" i="8"/>
  <c r="G14" i="8"/>
  <c r="E14" i="8"/>
  <c r="I13" i="8"/>
  <c r="G13" i="8"/>
  <c r="E13" i="8"/>
  <c r="I12" i="8"/>
  <c r="G12" i="8"/>
  <c r="E12" i="8"/>
  <c r="K11" i="8"/>
  <c r="G11" i="8"/>
  <c r="E11" i="8"/>
  <c r="G10" i="8"/>
  <c r="E10" i="8"/>
  <c r="I9" i="8"/>
  <c r="G9" i="8"/>
  <c r="E9" i="8"/>
  <c r="G8" i="8"/>
  <c r="E8" i="8"/>
  <c r="K7" i="8"/>
  <c r="G7" i="8"/>
  <c r="E7" i="8"/>
  <c r="K6" i="8"/>
  <c r="J6" i="8"/>
  <c r="I6" i="8"/>
  <c r="K5" i="8"/>
  <c r="J5" i="8"/>
  <c r="I5" i="8"/>
  <c r="J4" i="8"/>
  <c r="I4" i="8"/>
  <c r="F100" i="9" l="1"/>
  <c r="I20" i="8" s="1"/>
  <c r="I10" i="8"/>
  <c r="I16" i="8"/>
  <c r="F106" i="9"/>
  <c r="I26" i="8" s="1"/>
  <c r="G98" i="9"/>
  <c r="K18" i="8" s="1"/>
  <c r="K8" i="8"/>
  <c r="K28" i="9"/>
  <c r="F88" i="9" s="1"/>
  <c r="G102" i="9"/>
  <c r="K22" i="8" s="1"/>
  <c r="K12" i="8"/>
  <c r="L45" i="9"/>
  <c r="G106" i="9"/>
  <c r="K26" i="8" s="1"/>
  <c r="K16" i="8"/>
  <c r="G100" i="9"/>
  <c r="K20" i="8" s="1"/>
  <c r="K10" i="8"/>
  <c r="G104" i="9"/>
  <c r="K24" i="8" s="1"/>
  <c r="K14" i="8"/>
  <c r="M38" i="9"/>
  <c r="G108" i="9" s="1"/>
  <c r="K28" i="8" s="1"/>
  <c r="L41" i="9"/>
  <c r="L30" i="9"/>
  <c r="K39" i="9"/>
  <c r="F109" i="9" s="1"/>
  <c r="I29" i="8" s="1"/>
  <c r="M41" i="9"/>
  <c r="G111" i="9" s="1"/>
  <c r="K31" i="8" s="1"/>
  <c r="L46" i="9"/>
  <c r="E116" i="9" s="1"/>
  <c r="K31" i="9"/>
  <c r="F91" i="9" s="1"/>
  <c r="L38" i="9"/>
  <c r="K13" i="8"/>
  <c r="K15" i="8"/>
  <c r="K27" i="9"/>
  <c r="F87" i="9" s="1"/>
  <c r="M29" i="9"/>
  <c r="G89" i="9" s="1"/>
  <c r="L34" i="9"/>
  <c r="K43" i="9"/>
  <c r="F113" i="9" s="1"/>
  <c r="I33" i="8" s="1"/>
  <c r="M45" i="9"/>
  <c r="G115" i="9" s="1"/>
  <c r="K35" i="8" s="1"/>
  <c r="E87" i="9"/>
  <c r="E88" i="9"/>
  <c r="E90" i="9"/>
  <c r="E91" i="9"/>
  <c r="E92" i="9"/>
  <c r="E93" i="9"/>
  <c r="E94" i="9"/>
  <c r="E95" i="9"/>
  <c r="E96" i="9"/>
  <c r="E107" i="9"/>
  <c r="E108" i="9"/>
  <c r="E109" i="9"/>
  <c r="E110" i="9"/>
  <c r="E111" i="9"/>
  <c r="E112" i="9"/>
  <c r="E113" i="9"/>
  <c r="E114" i="9"/>
  <c r="H116" i="9" l="1"/>
  <c r="J36" i="8"/>
  <c r="H108" i="9"/>
  <c r="J28" i="8"/>
  <c r="H90" i="9"/>
  <c r="H100" i="9" s="1"/>
  <c r="E100" i="9"/>
  <c r="J20" i="8" s="1"/>
  <c r="J10" i="8"/>
  <c r="F101" i="9"/>
  <c r="I21" i="8" s="1"/>
  <c r="I11" i="8"/>
  <c r="E115" i="9"/>
  <c r="H111" i="9"/>
  <c r="J31" i="8"/>
  <c r="H107" i="9"/>
  <c r="J27" i="8"/>
  <c r="H93" i="9"/>
  <c r="H103" i="9" s="1"/>
  <c r="E103" i="9"/>
  <c r="J23" i="8" s="1"/>
  <c r="J13" i="8"/>
  <c r="E89" i="9"/>
  <c r="I8" i="8"/>
  <c r="F98" i="9"/>
  <c r="I18" i="8" s="1"/>
  <c r="H114" i="9"/>
  <c r="J34" i="8"/>
  <c r="H110" i="9"/>
  <c r="J30" i="8"/>
  <c r="H96" i="9"/>
  <c r="H106" i="9" s="1"/>
  <c r="E106" i="9"/>
  <c r="J26" i="8" s="1"/>
  <c r="J16" i="8"/>
  <c r="H92" i="9"/>
  <c r="H102" i="9" s="1"/>
  <c r="E102" i="9"/>
  <c r="J22" i="8" s="1"/>
  <c r="J12" i="8"/>
  <c r="H88" i="9"/>
  <c r="H98" i="9" s="1"/>
  <c r="E98" i="9"/>
  <c r="J18" i="8" s="1"/>
  <c r="J8" i="8"/>
  <c r="H112" i="9"/>
  <c r="J32" i="8"/>
  <c r="H94" i="9"/>
  <c r="H104" i="9" s="1"/>
  <c r="E104" i="9"/>
  <c r="J24" i="8" s="1"/>
  <c r="J14" i="8"/>
  <c r="F97" i="9"/>
  <c r="I17" i="8" s="1"/>
  <c r="I7" i="8"/>
  <c r="H113" i="9"/>
  <c r="J33" i="8"/>
  <c r="H109" i="9"/>
  <c r="J29" i="8"/>
  <c r="H95" i="9"/>
  <c r="H105" i="9" s="1"/>
  <c r="E105" i="9"/>
  <c r="J25" i="8" s="1"/>
  <c r="J15" i="8"/>
  <c r="H91" i="9"/>
  <c r="H101" i="9" s="1"/>
  <c r="E101" i="9"/>
  <c r="J21" i="8" s="1"/>
  <c r="J11" i="8"/>
  <c r="H87" i="9"/>
  <c r="H97" i="9" s="1"/>
  <c r="E97" i="9"/>
  <c r="J17" i="8" s="1"/>
  <c r="J7" i="8"/>
  <c r="G99" i="9"/>
  <c r="K19" i="8" s="1"/>
  <c r="K9" i="8"/>
  <c r="H89" i="9" l="1"/>
  <c r="H99" i="9" s="1"/>
  <c r="E99" i="9"/>
  <c r="J19" i="8" s="1"/>
  <c r="J9" i="8"/>
  <c r="H115" i="9"/>
  <c r="J35" i="8"/>
</calcChain>
</file>

<file path=xl/sharedStrings.xml><?xml version="1.0" encoding="utf-8"?>
<sst xmlns="http://schemas.openxmlformats.org/spreadsheetml/2006/main" count="2494" uniqueCount="491">
  <si>
    <t>Measure Code</t>
  </si>
  <si>
    <t>Measure 
Description</t>
  </si>
  <si>
    <t>Building Type</t>
  </si>
  <si>
    <t>Building Vintage</t>
  </si>
  <si>
    <t>Climate Zone</t>
  </si>
  <si>
    <t>KW
Peak Electric Demand Reduction</t>
  </si>
  <si>
    <t>KWh
Electric Savings</t>
  </si>
  <si>
    <t>THM
Gas Savings</t>
  </si>
  <si>
    <t>Base Case Cost ($/unit)</t>
  </si>
  <si>
    <t>Measure Cost ($/unit)</t>
  </si>
  <si>
    <t>Labor Cost ($/unit)</t>
  </si>
  <si>
    <t>IMC
Incremental 
Measure
Cost ($/unit)</t>
  </si>
  <si>
    <t>Unit Definition</t>
  </si>
  <si>
    <t>Measure Application Type</t>
  </si>
  <si>
    <t>ER</t>
  </si>
  <si>
    <t>ROB</t>
  </si>
  <si>
    <t>NC</t>
  </si>
  <si>
    <t>ECC</t>
  </si>
  <si>
    <t>ERC</t>
  </si>
  <si>
    <t>RFF</t>
  </si>
  <si>
    <t>RSD</t>
  </si>
  <si>
    <t>MBT</t>
  </si>
  <si>
    <t>MLI</t>
  </si>
  <si>
    <t>1st Baseline</t>
  </si>
  <si>
    <t>(EUL) LIFE CYCLE</t>
  </si>
  <si>
    <t>2nd Baseline</t>
  </si>
  <si>
    <t>OTR</t>
  </si>
  <si>
    <t>ALC</t>
  </si>
  <si>
    <t>BCR</t>
  </si>
  <si>
    <t>ASM</t>
  </si>
  <si>
    <t>EPR</t>
  </si>
  <si>
    <t>ESE</t>
  </si>
  <si>
    <t>EUN</t>
  </si>
  <si>
    <t>FRM</t>
  </si>
  <si>
    <t>GRO</t>
  </si>
  <si>
    <t>HSP</t>
  </si>
  <si>
    <t>NRS</t>
  </si>
  <si>
    <t>HTL</t>
  </si>
  <si>
    <t>MTL</t>
  </si>
  <si>
    <t>GST</t>
  </si>
  <si>
    <t>SMO</t>
  </si>
  <si>
    <t>DMO</t>
  </si>
  <si>
    <t>MFM</t>
  </si>
  <si>
    <t>OFL</t>
  </si>
  <si>
    <t>OFS</t>
  </si>
  <si>
    <t>RES</t>
  </si>
  <si>
    <t>RT3</t>
  </si>
  <si>
    <t>RTL</t>
  </si>
  <si>
    <t>RTS</t>
  </si>
  <si>
    <t>SFM</t>
  </si>
  <si>
    <t>SCN</t>
  </si>
  <si>
    <t>SUN</t>
  </si>
  <si>
    <t>WRF</t>
  </si>
  <si>
    <t>S20</t>
  </si>
  <si>
    <t>S26</t>
  </si>
  <si>
    <t>S28</t>
  </si>
  <si>
    <t>S29</t>
  </si>
  <si>
    <t>S33</t>
  </si>
  <si>
    <t>OTI</t>
  </si>
  <si>
    <t>HTB</t>
  </si>
  <si>
    <t>M1</t>
  </si>
  <si>
    <t>M2</t>
  </si>
  <si>
    <t>M3</t>
  </si>
  <si>
    <t>M4</t>
  </si>
  <si>
    <t>AV</t>
  </si>
  <si>
    <t>NW</t>
  </si>
  <si>
    <t>ALL</t>
  </si>
  <si>
    <t>Z01</t>
  </si>
  <si>
    <t>Z02</t>
  </si>
  <si>
    <t>Z03</t>
  </si>
  <si>
    <t>Z04</t>
  </si>
  <si>
    <t>Z05</t>
  </si>
  <si>
    <t>Z06</t>
  </si>
  <si>
    <t>Z07</t>
  </si>
  <si>
    <t>Z08</t>
  </si>
  <si>
    <t>Z09</t>
  </si>
  <si>
    <t>Z10</t>
  </si>
  <si>
    <t>Z11</t>
  </si>
  <si>
    <t>Z12</t>
  </si>
  <si>
    <t>Z13</t>
  </si>
  <si>
    <t>Z14</t>
  </si>
  <si>
    <t>Z15</t>
  </si>
  <si>
    <t>Z16</t>
  </si>
  <si>
    <t>ZCO</t>
  </si>
  <si>
    <t>ZVA</t>
  </si>
  <si>
    <t>Drop Down Selections</t>
  </si>
  <si>
    <t>UNIT (currently in MDSS)</t>
  </si>
  <si>
    <t>ACRE</t>
  </si>
  <si>
    <t>AERATOR</t>
  </si>
  <si>
    <t>APARTMENT</t>
  </si>
  <si>
    <t>CASE DOOR</t>
  </si>
  <si>
    <t>CERTIFICATE</t>
  </si>
  <si>
    <t>CLOSER</t>
  </si>
  <si>
    <t>CLOTHES WASHER</t>
  </si>
  <si>
    <t>CONTROLLER</t>
  </si>
  <si>
    <t>DESKTOP</t>
  </si>
  <si>
    <t>DISH WASHER</t>
  </si>
  <si>
    <t>DOOR</t>
  </si>
  <si>
    <t>DWELLING UNIT</t>
  </si>
  <si>
    <t>EXIT SIGN</t>
  </si>
  <si>
    <t>FIXTURE</t>
  </si>
  <si>
    <t>FIXTURE HEAD</t>
  </si>
  <si>
    <t>FOOT</t>
  </si>
  <si>
    <t>FURNACE</t>
  </si>
  <si>
    <t>GRIDDLE</t>
  </si>
  <si>
    <t>HORSEPOWER</t>
  </si>
  <si>
    <t>HOUSEHOLD</t>
  </si>
  <si>
    <t>HP</t>
  </si>
  <si>
    <t>HPWH</t>
  </si>
  <si>
    <t>ICE MACHINE</t>
  </si>
  <si>
    <t>KW CONTROLLED</t>
  </si>
  <si>
    <t>CONNECTED KW REDUCED</t>
  </si>
  <si>
    <t>KW REDUCED</t>
  </si>
  <si>
    <t>KW REDUCTION</t>
  </si>
  <si>
    <t>KWH</t>
  </si>
  <si>
    <t>LAMP</t>
  </si>
  <si>
    <t>LETTER</t>
  </si>
  <si>
    <t>LIN. FT.</t>
  </si>
  <si>
    <t>LINEAR FEET</t>
  </si>
  <si>
    <t>LINEAR FT</t>
  </si>
  <si>
    <t>MACHINE</t>
  </si>
  <si>
    <t>MBTUH</t>
  </si>
  <si>
    <t>MBTUH INPUT</t>
  </si>
  <si>
    <t>MEASURE</t>
  </si>
  <si>
    <t>MONITOR</t>
  </si>
  <si>
    <t>MOTOR</t>
  </si>
  <si>
    <t>NOZZLE</t>
  </si>
  <si>
    <t>OVEN</t>
  </si>
  <si>
    <t>PER FIXTURE</t>
  </si>
  <si>
    <t>PER SENSOR</t>
  </si>
  <si>
    <t>PHOTOCELL</t>
  </si>
  <si>
    <t>POUNDS</t>
  </si>
  <si>
    <t>POWER SUPPLY</t>
  </si>
  <si>
    <t>PUMP</t>
  </si>
  <si>
    <t>REFRIGERATOR</t>
  </si>
  <si>
    <t>SENSOR</t>
  </si>
  <si>
    <t>SHOWERHEAD</t>
  </si>
  <si>
    <t>SIGN</t>
  </si>
  <si>
    <t>SINGLE OVEN</t>
  </si>
  <si>
    <t>SOFTWARE</t>
  </si>
  <si>
    <t>SQ FT</t>
  </si>
  <si>
    <t>SQ. FT.</t>
  </si>
  <si>
    <t>SQUARE FOOT</t>
  </si>
  <si>
    <t>STEAMER</t>
  </si>
  <si>
    <t>SYSTEM</t>
  </si>
  <si>
    <t>TELEVISION</t>
  </si>
  <si>
    <t>TEST</t>
  </si>
  <si>
    <t>THERM</t>
  </si>
  <si>
    <t>TIME CLOCK</t>
  </si>
  <si>
    <t>TIMER</t>
  </si>
  <si>
    <t>TON</t>
  </si>
  <si>
    <t>TRAP</t>
  </si>
  <si>
    <t>UNIT</t>
  </si>
  <si>
    <t>VAT</t>
  </si>
  <si>
    <t>VENDING MACHINE</t>
  </si>
  <si>
    <t>VFD</t>
  </si>
  <si>
    <t>WATER HEATER</t>
  </si>
  <si>
    <t>WORKSTATION</t>
  </si>
  <si>
    <t>VersionSource</t>
  </si>
  <si>
    <t>03</t>
  </si>
  <si>
    <t>05</t>
  </si>
  <si>
    <t>Code</t>
  </si>
  <si>
    <t>Description</t>
  </si>
  <si>
    <t>Area-ft2</t>
  </si>
  <si>
    <t>area (ft2)</t>
  </si>
  <si>
    <t>Building</t>
  </si>
  <si>
    <t>building</t>
  </si>
  <si>
    <t>Cap-kBTUh</t>
  </si>
  <si>
    <t>input capacity (kBTUh)</t>
  </si>
  <si>
    <t>Cap-kW</t>
  </si>
  <si>
    <t>input capacity (kW)</t>
  </si>
  <si>
    <t>Cap-MBTUh</t>
  </si>
  <si>
    <t>input capacity (MBTUh)</t>
  </si>
  <si>
    <t>Cap-Tons</t>
  </si>
  <si>
    <t>tons cooling capacity</t>
  </si>
  <si>
    <t>Each</t>
  </si>
  <si>
    <t>appliance</t>
  </si>
  <si>
    <t>Fixture</t>
  </si>
  <si>
    <t>fixture</t>
  </si>
  <si>
    <t>Flow-CFM</t>
  </si>
  <si>
    <t>CFM air flow</t>
  </si>
  <si>
    <t>Flow-GPM</t>
  </si>
  <si>
    <t>gallons per minute</t>
  </si>
  <si>
    <t>Household</t>
  </si>
  <si>
    <t>house or household</t>
  </si>
  <si>
    <t>Installation</t>
  </si>
  <si>
    <t>equipment count</t>
  </si>
  <si>
    <t>Lamp</t>
  </si>
  <si>
    <t>lamp</t>
  </si>
  <si>
    <t>Len-ft</t>
  </si>
  <si>
    <t>length (feet)</t>
  </si>
  <si>
    <t>Ctrl-kW</t>
  </si>
  <si>
    <t>kW Controlled</t>
  </si>
  <si>
    <t>Rated-HP</t>
  </si>
  <si>
    <t>nameplate HP</t>
  </si>
  <si>
    <t>SurfArea-ft2</t>
  </si>
  <si>
    <t>surface area (ft2)</t>
  </si>
  <si>
    <t>kWh</t>
  </si>
  <si>
    <t>per annual kWh consumption</t>
  </si>
  <si>
    <t>therm</t>
  </si>
  <si>
    <t>per annual therm consumption</t>
  </si>
  <si>
    <t>tbd</t>
  </si>
  <si>
    <t>Area-Acre</t>
  </si>
  <si>
    <t>per Acre</t>
  </si>
  <si>
    <t>Area-1kFP</t>
  </si>
  <si>
    <t>1,000 sqft footprint</t>
  </si>
  <si>
    <t>Area-1kH</t>
  </si>
  <si>
    <t>1,000 sqft house</t>
  </si>
  <si>
    <t>Area-1kR</t>
  </si>
  <si>
    <t>1,000 sqft roof</t>
  </si>
  <si>
    <t>Area-1kW</t>
  </si>
  <si>
    <t>1,000 sqft wall (exc. windows)</t>
  </si>
  <si>
    <t>Area-100win</t>
  </si>
  <si>
    <t>100 sqft window</t>
  </si>
  <si>
    <t>SPTdb NormUnits</t>
  </si>
  <si>
    <t>LIFE CYCLE</t>
  </si>
  <si>
    <t>H797</t>
  </si>
  <si>
    <t>H798</t>
  </si>
  <si>
    <t>Concept 3 BPM Motor Retrofit Auto Fan</t>
  </si>
  <si>
    <t>Concept 3 BPM Motor Retrofit Continuous Fan</t>
  </si>
  <si>
    <t>Air Conditioner</t>
  </si>
  <si>
    <t>DEER2008</t>
  </si>
  <si>
    <t>ImpactID</t>
  </si>
  <si>
    <t xml:space="preserve"> LoadShapeID</t>
  </si>
  <si>
    <t xml:space="preserve"> DEER Measure</t>
  </si>
  <si>
    <t xml:space="preserve"> Base case</t>
  </si>
  <si>
    <t xml:space="preserve"> Efficiency Case</t>
  </si>
  <si>
    <t xml:space="preserve"> Building Type</t>
  </si>
  <si>
    <t xml:space="preserve"> Climate</t>
  </si>
  <si>
    <t xml:space="preserve"> Vintage</t>
  </si>
  <si>
    <t xml:space="preserve"> HVAC System</t>
  </si>
  <si>
    <t xml:space="preserve"> Technology ID</t>
  </si>
  <si>
    <t xml:space="preserve"> Technology Index</t>
  </si>
  <si>
    <t xml:space="preserve"> Base: Technology Description</t>
  </si>
  <si>
    <t xml:space="preserve"> Energy Common Units 1 description</t>
  </si>
  <si>
    <t xml:space="preserve"> Energy Common Units 2 description</t>
  </si>
  <si>
    <t xml:space="preserve"> Number Energy Common Units 1</t>
  </si>
  <si>
    <t xml:space="preserve"> Number Energy Common Units 2</t>
  </si>
  <si>
    <t xml:space="preserve"> Total area (sqft)</t>
  </si>
  <si>
    <t xml:space="preserve"> Base : Annual End-Use: Elec Cooling (kWh)</t>
  </si>
  <si>
    <t xml:space="preserve"> Base : Annual End-Use: Elec Ventilation (kWh)</t>
  </si>
  <si>
    <t xml:space="preserve"> Base : Annual End-Use: Elec Cooling (kW)</t>
  </si>
  <si>
    <t xml:space="preserve"> Base : Annual End-Use: Elec Ventilation (kW)</t>
  </si>
  <si>
    <t xml:space="preserve"> Base : Annual End-Use: Gas Heating (therm)</t>
  </si>
  <si>
    <t xml:space="preserve"> Base : Whole building cooling EFLH (peak load base) (hours)</t>
  </si>
  <si>
    <t xml:space="preserve"> Base : Whole building cooling EFLH (capacity base) (hours)</t>
  </si>
  <si>
    <t xml:space="preserve"> Base : Furnace EFLH (peak load base) (hours)</t>
  </si>
  <si>
    <t xml:space="preserve"> Base : Furnace EFLH (capacity base) (hours)</t>
  </si>
  <si>
    <t xml:space="preserve"> </t>
  </si>
  <si>
    <t>SFM-w01-vPGx-hAC-tWt-bCA-eMS-mRE-HV-ResAC-14S</t>
  </si>
  <si>
    <t>Customer Average</t>
  </si>
  <si>
    <t>Measure</t>
  </si>
  <si>
    <t>Residential - Single Family</t>
  </si>
  <si>
    <t>Arcata Area (CZ01)</t>
  </si>
  <si>
    <t>PGE Existing</t>
  </si>
  <si>
    <t>RAC</t>
  </si>
  <si>
    <t>D08-RE-HV-ResAC-14S</t>
  </si>
  <si>
    <t>10 SEER (9.31 EER) Split System Air Conditioner</t>
  </si>
  <si>
    <t>tons served cooling cap</t>
  </si>
  <si>
    <t>household</t>
  </si>
  <si>
    <t>SFM-w02-vPGx-hAC-tWt-bCA-eMS-mRE-HV-ResAC-14S</t>
  </si>
  <si>
    <t>Santa Rosa Area (CZ02)</t>
  </si>
  <si>
    <t>multiple base efficiency levels used, example: 13 SEER (11.09 EER) Split System Air Conditioner</t>
  </si>
  <si>
    <t>SFM-w03-vPGx-hAC-tWt-bCA-eMS-mRE-HV-ResAC-14S</t>
  </si>
  <si>
    <t>Oakland Area (CZ03)</t>
  </si>
  <si>
    <t>SFM-w04-vPGx-hAC-tWt-bCA-eMS-mRE-HV-ResAC-14S</t>
  </si>
  <si>
    <t>Sunnyvale Area (CZ04)</t>
  </si>
  <si>
    <t>SFM-w05-vPGx-hAC-tWt-bCA-eMS-mRE-HV-ResAC-14S</t>
  </si>
  <si>
    <t>Santa Maria Area (CZ05)</t>
  </si>
  <si>
    <t>SFM-w11-vPGx-hAC-tWt-bCA-eMS-mRE-HV-ResAC-14S</t>
  </si>
  <si>
    <t>Red Bluff Area (CZ11)</t>
  </si>
  <si>
    <t>SFM-w12-vPGx-hAC-tWt-bCA-eMS-mRE-HV-ResAC-14S</t>
  </si>
  <si>
    <t>Sacramento Area (CZ12)</t>
  </si>
  <si>
    <t>SFM-w13-vPGx-hAC-tWt-bCA-eMS-mRE-HV-ResAC-14S</t>
  </si>
  <si>
    <t>Fresno Area (CZ13)</t>
  </si>
  <si>
    <t>SFM-w16-vPGx-hAC-tWt-bCA-eMS-mRE-HV-ResAC-14S</t>
  </si>
  <si>
    <t>Mount Shasta Area (CZ16)</t>
  </si>
  <si>
    <t>SFM-wPGE-vEx-hAC-tWt-bCA-eMS-mRE-HV-ResAC-14S</t>
  </si>
  <si>
    <t>PG&amp;E Territory (Weighted)</t>
  </si>
  <si>
    <t>DMO-w01-vPGx-hAC-tWt-bCA-eMS-mRE-HV-ResAC-14S</t>
  </si>
  <si>
    <t>Residential - Double-Wide Mobile</t>
  </si>
  <si>
    <t>DMO-w02-vPGx-hAC-tWt-bCA-eMS-mRE-HV-ResAC-14S</t>
  </si>
  <si>
    <t>DMO-w03-vPGx-hAC-tWt-bCA-eMS-mRE-HV-ResAC-14S</t>
  </si>
  <si>
    <t>DMO-w04-vPGx-hAC-tWt-bCA-eMS-mRE-HV-ResAC-14S</t>
  </si>
  <si>
    <t>DMO-w05-vPGx-hAC-tWt-bCA-eMS-mRE-HV-ResAC-14S</t>
  </si>
  <si>
    <t>DMO-w11-vPGx-hAC-tWt-bCA-eMS-mRE-HV-ResAC-14S</t>
  </si>
  <si>
    <t>DMO-w12-vPGx-hAC-tWt-bCA-eMS-mRE-HV-ResAC-14S</t>
  </si>
  <si>
    <t>DMO-w13-vPGx-hAC-tWt-bCA-eMS-mRE-HV-ResAC-14S</t>
  </si>
  <si>
    <t>DMO-w16-vPGx-hAC-tWt-bCA-eMS-mRE-HV-ResAC-14S</t>
  </si>
  <si>
    <t>DMO-wPGE-vEx-hAC-tWt-bCA-eMS-mRE-HV-ResAC-14S</t>
  </si>
  <si>
    <t>Vintage</t>
  </si>
  <si>
    <t>DEER2008 Base Air Conditioner Tons</t>
  </si>
  <si>
    <t>DEER2008 Base Annual Air Conditioning kWh</t>
  </si>
  <si>
    <t>DEER2008 Base Annual Heating Therms</t>
  </si>
  <si>
    <t>DEER2014/2008 Correction Factor Tons</t>
  </si>
  <si>
    <t>DEER2014/2008 Correction Factor kWh</t>
  </si>
  <si>
    <t>DEER2014/2008 Correction Factor Therms</t>
  </si>
  <si>
    <t>DEER2014 Base Air Conditioner Tons</t>
  </si>
  <si>
    <t>DEER2014 Base Annual Air Conditioning kWh</t>
  </si>
  <si>
    <t>DEER2014 Base Annual Heating Therms</t>
  </si>
  <si>
    <t>PG&amp;E Weighted</t>
  </si>
  <si>
    <t>Peak Assumptions</t>
  </si>
  <si>
    <t>Percent of operating units cycling at peak</t>
  </si>
  <si>
    <t>Percent of all units operating continuously at peak</t>
  </si>
  <si>
    <t>Percent of units with compressor running at peak</t>
  </si>
  <si>
    <t>Average EER of existing units at peak</t>
  </si>
  <si>
    <t>Peak diversity factor</t>
  </si>
  <si>
    <t>Savings Assumptions</t>
  </si>
  <si>
    <t>Compressor cycle cooling savings</t>
  </si>
  <si>
    <t>Fan cycle cooling savings (dry climate fan control)</t>
  </si>
  <si>
    <t>Total interacted cooling savings</t>
  </si>
  <si>
    <t>kWh savings per heating therm</t>
  </si>
  <si>
    <t>kWh savings annual constant fan</t>
  </si>
  <si>
    <t>Fan motor W reduction cooling</t>
  </si>
  <si>
    <t>Fan motor W reduction fan only</t>
  </si>
  <si>
    <t>Furnace efficiency</t>
  </si>
  <si>
    <t>Average AC tonnage MFM ( average of 13,000 multi family units served under the program to date)</t>
  </si>
  <si>
    <t>CZ 11</t>
  </si>
  <si>
    <t>CZ 12</t>
  </si>
  <si>
    <t>CZ 13</t>
  </si>
  <si>
    <t>CZ other</t>
  </si>
  <si>
    <t>CZ ave</t>
  </si>
  <si>
    <t>Savings Calculation</t>
  </si>
  <si>
    <t>Continuous Fan</t>
  </si>
  <si>
    <t>kWh Savings/AC</t>
  </si>
  <si>
    <t>kW Reduction/AC</t>
  </si>
  <si>
    <t>Therms Savings/AC</t>
  </si>
  <si>
    <t>% TOU Eligible</t>
  </si>
  <si>
    <t>All</t>
  </si>
  <si>
    <t>Auto Fan</t>
  </si>
  <si>
    <t>DEER 2008</t>
  </si>
  <si>
    <t xml:space="preserve"> Measure area (sqft)</t>
  </si>
  <si>
    <t xml:space="preserve"> Base : Annual electricity use (kWh)</t>
  </si>
  <si>
    <t xml:space="preserve"> Base : Annual electricity use - direct end use (kWh)</t>
  </si>
  <si>
    <t xml:space="preserve"> Base : Annual gas use (therm)</t>
  </si>
  <si>
    <t xml:space="preserve"> Base : Annual gas use - direct end use (therm)</t>
  </si>
  <si>
    <t xml:space="preserve"> Demand : Whole Bldg Demand 2005 peak period (kW)</t>
  </si>
  <si>
    <t xml:space="preserve"> Demand : Whole Bldg Demand 2008 peak period (kW)</t>
  </si>
  <si>
    <t xml:space="preserve"> Demand : Direct End Use Demand 2008 peak period (kW)</t>
  </si>
  <si>
    <t xml:space="preserve"> Impact : Annual electricity use (kWh)</t>
  </si>
  <si>
    <t xml:space="preserve"> Impact : Annual electricity use - direct end use (kWh)</t>
  </si>
  <si>
    <t xml:space="preserve"> Impact : Annual gas use (therm)</t>
  </si>
  <si>
    <t xml:space="preserve"> Impact : Annual gas use - direct end use (therm)</t>
  </si>
  <si>
    <t xml:space="preserve"> Base : DX Cooling EFLH (peak load base) (hours)</t>
  </si>
  <si>
    <t xml:space="preserve"> Base : DX Cooling EFLH (capacity base) (hours)</t>
  </si>
  <si>
    <t xml:space="preserve"> Impact : Annual End-Use: Elec Cooling (kWh)</t>
  </si>
  <si>
    <t xml:space="preserve"> Impact : Annual End-Use: Elec Ventilation (kWh)</t>
  </si>
  <si>
    <t xml:space="preserve"> Impact : Annual End-Use: Elec Cooling (kW)</t>
  </si>
  <si>
    <t xml:space="preserve"> Impact : Annual End-Use: Elec Ventilation (kW)</t>
  </si>
  <si>
    <t xml:space="preserve"> Impact : Annual End-Use: Gas Heating (therm)</t>
  </si>
  <si>
    <t>deer2014 database tables: EnImpact</t>
  </si>
  <si>
    <t>This file created on 4/25/2014 1:21:23 PM while connected to deeresources.net as sptviewer.</t>
  </si>
  <si>
    <t>Program/Database Description: READI v.1.0.5 ("DEER for 2014 Code Update" database, released in November of 2013.)</t>
  </si>
  <si>
    <t>EnergyImpactID</t>
  </si>
  <si>
    <t>Version</t>
  </si>
  <si>
    <t>VersionSrc</t>
  </si>
  <si>
    <t>LastMod</t>
  </si>
  <si>
    <t>IOU</t>
  </si>
  <si>
    <t>BldgType</t>
  </si>
  <si>
    <t>BldgVint</t>
  </si>
  <si>
    <t>BldgHVAC</t>
  </si>
  <si>
    <t>BldgLoc</t>
  </si>
  <si>
    <t>NormUnit</t>
  </si>
  <si>
    <t>NumUnits</t>
  </si>
  <si>
    <t>MeasArea</t>
  </si>
  <si>
    <t>ScalBasis</t>
  </si>
  <si>
    <t>ACustEUkWh</t>
  </si>
  <si>
    <t>ACustEUkW</t>
  </si>
  <si>
    <t>ACustEUtherm</t>
  </si>
  <si>
    <t>ACustWBkWh</t>
  </si>
  <si>
    <t>ACustWBkW</t>
  </si>
  <si>
    <t>ACustWBtherm</t>
  </si>
  <si>
    <t>AStdEUkWh</t>
  </si>
  <si>
    <t>AStdEUkW</t>
  </si>
  <si>
    <t>AStdEUtherm</t>
  </si>
  <si>
    <t>AStdWBkWh</t>
  </si>
  <si>
    <t>AStdWBkW</t>
  </si>
  <si>
    <t>AStdWBtherm</t>
  </si>
  <si>
    <t>ElecImpProfileID</t>
  </si>
  <si>
    <t>GasImpProfileID</t>
  </si>
  <si>
    <t>Flag</t>
  </si>
  <si>
    <t>BldgType_desc</t>
  </si>
  <si>
    <t>BldgVint_desc</t>
  </si>
  <si>
    <t>BldgLoc_desc</t>
  </si>
  <si>
    <t>IOUname</t>
  </si>
  <si>
    <t>MeasureID</t>
  </si>
  <si>
    <t>Qualifier</t>
  </si>
  <si>
    <t>MeasureDesc</t>
  </si>
  <si>
    <t>MeasImpactType</t>
  </si>
  <si>
    <t>MeasTechEUL_ID</t>
  </si>
  <si>
    <t>MeasTechDesc</t>
  </si>
  <si>
    <t>StdTechDesc</t>
  </si>
  <si>
    <t>BaseTechDesc</t>
  </si>
  <si>
    <t>QualifierDesc</t>
  </si>
  <si>
    <t>RE-HV-ResAC-14S</t>
  </si>
  <si>
    <t>DEER2014</t>
  </si>
  <si>
    <t>D13 v1.00</t>
  </si>
  <si>
    <t>PGE</t>
  </si>
  <si>
    <t>DMo</t>
  </si>
  <si>
    <t>Ex</t>
  </si>
  <si>
    <t>rDXGF</t>
  </si>
  <si>
    <t>CZ01</t>
  </si>
  <si>
    <t>None</t>
  </si>
  <si>
    <t>Residential Mobile Home</t>
  </si>
  <si>
    <t>Existing</t>
  </si>
  <si>
    <t>Arcata Area</t>
  </si>
  <si>
    <t>PG&amp;E</t>
  </si>
  <si>
    <t>14 SEER (12.15 EER) Split-System Air Conditioner</t>
  </si>
  <si>
    <t>Standard</t>
  </si>
  <si>
    <t>HV-ResAC</t>
  </si>
  <si>
    <t>14 SEER(12.15 EER) Split-System Air Conditioner</t>
  </si>
  <si>
    <t>13 SEER (11.09 EER) Split System Air Conditioner</t>
  </si>
  <si>
    <t>Measure Definition does not have Energy Impact Qualifiers</t>
  </si>
  <si>
    <t>CZ02</t>
  </si>
  <si>
    <t>Santa Rosa Area</t>
  </si>
  <si>
    <t>CZ03</t>
  </si>
  <si>
    <t>Oakland Area</t>
  </si>
  <si>
    <t>CZ04</t>
  </si>
  <si>
    <t>San Jose-Reid</t>
  </si>
  <si>
    <t>CZ05</t>
  </si>
  <si>
    <t>Santa Maria Area</t>
  </si>
  <si>
    <t>CZ11</t>
  </si>
  <si>
    <t>Red Bluff Area</t>
  </si>
  <si>
    <t>CZ12</t>
  </si>
  <si>
    <t>Sacramento Area</t>
  </si>
  <si>
    <t>CZ13</t>
  </si>
  <si>
    <t>Fresno Area</t>
  </si>
  <si>
    <t>CZ16</t>
  </si>
  <si>
    <t>Blue Canyon</t>
  </si>
  <si>
    <t>IOU Territory</t>
  </si>
  <si>
    <t>SFm</t>
  </si>
  <si>
    <t>Residential Single Family</t>
  </si>
  <si>
    <t>DEER2014/DEER2008 Correction Factors</t>
  </si>
  <si>
    <t>Tons</t>
  </si>
  <si>
    <t>Therms</t>
  </si>
  <si>
    <t>DMO-w01-vPGx-hAC-tWt-bCA-eMS-mRG-HV-EffFurn-90AFUE</t>
  </si>
  <si>
    <t>DMO-w01-vPGx-hAC-tWt-bCA-eMS-mRG-HV-EffFurn-96AFUE</t>
  </si>
  <si>
    <t>D08-RG-HV-EffFurn-90AFUE</t>
  </si>
  <si>
    <t>72 AFUE (1.269 HIR) Furnace</t>
  </si>
  <si>
    <t>kBtuh furnace input</t>
  </si>
  <si>
    <t>DMO-w02-vPGx-hAC-tWt-bCA-eMS-mRG-HV-EffFurn-90AFUE</t>
  </si>
  <si>
    <t>DMO-w02-vPGx-hAC-tWt-bCA-eMS-mRG-HV-EffFurn-96AFUE</t>
  </si>
  <si>
    <t>multiple base efficiency levels used, example: 78 AFUE (1.242 HIR) Furnace</t>
  </si>
  <si>
    <t>DMO-w03-vPGx-hAC-tWt-bCA-eMS-mRG-HV-EffFurn-90AFUE</t>
  </si>
  <si>
    <t>DMO-w03-vPGx-hAC-tWt-bCA-eMS-mRG-HV-EffFurn-96AFUE</t>
  </si>
  <si>
    <t>DMO-w04-vPGx-hAC-tWt-bCA-eMS-mRG-HV-EffFurn-90AFUE</t>
  </si>
  <si>
    <t>DMO-w04-vPGx-hAC-tWt-bCA-eMS-mRG-HV-EffFurn-96AFUE</t>
  </si>
  <si>
    <t>DMO-w05-vPGx-hAC-tWt-bCA-eMS-mRG-HV-EffFurn-90AFUE</t>
  </si>
  <si>
    <t>DMO-w05-vPGx-hAC-tWt-bCA-eMS-mRG-HV-EffFurn-96AFUE</t>
  </si>
  <si>
    <t>DMO-w11-vPGx-hAC-tWt-bCA-eMS-mRG-HV-EffFurn-90AFUE</t>
  </si>
  <si>
    <t>DMO-w11-vPGx-hAC-tWt-bCA-eMS-mRG-HV-EffFurn-96AFUE</t>
  </si>
  <si>
    <t>DMO-w12-vPGx-hAC-tWt-bCA-eMS-mRG-HV-EffFurn-90AFUE</t>
  </si>
  <si>
    <t>DMO-w12-vPGx-hAC-tWt-bCA-eMS-mRG-HV-EffFurn-96AFUE</t>
  </si>
  <si>
    <t>DMO-w13-vPGx-hAC-tWt-bCA-eMS-mRG-HV-EffFurn-90AFUE</t>
  </si>
  <si>
    <t>DMO-w13-vPGx-hAC-tWt-bCA-eMS-mRG-HV-EffFurn-96AFUE</t>
  </si>
  <si>
    <t>DMO-w16-vPGx-hAC-tWt-bCA-eMS-mRG-HV-EffFurn-90AFUE</t>
  </si>
  <si>
    <t>DMO-w16-vPGx-hAC-tWt-bCA-eMS-mRG-HV-EffFurn-96AFUE</t>
  </si>
  <si>
    <t>DMO-wPGE-vEx-hAC-tWt-bCA-eMS-mRG-HV-EffFurn-90AFUE</t>
  </si>
  <si>
    <t>DMO-wPGE-vEx-hAC-tWt-bCA-eMS-mRG-HV-EffFurn-96AFUE</t>
  </si>
  <si>
    <t>SFM-w01-vPGx-hAC-tWt-bCA-eMS-mRG-HV-EffFurn-90AFUE</t>
  </si>
  <si>
    <t>SFM-w01-vPGx-hAC-tWt-bCA-eMS-mRG-HV-EffFurn-96AFUE</t>
  </si>
  <si>
    <t>78 AFUE (1.242 HIR) Furnace</t>
  </si>
  <si>
    <t>SFM-w02-vPGx-hAC-tWt-bCA-eMS-mRG-HV-EffFurn-90AFUE</t>
  </si>
  <si>
    <t>SFM-w02-vPGx-hAC-tWt-bCA-eMS-mRG-HV-EffFurn-96AFUE</t>
  </si>
  <si>
    <t>SFM-w03-vPGx-hAC-tWt-bCA-eMS-mRG-HV-EffFurn-90AFUE</t>
  </si>
  <si>
    <t>SFM-w03-vPGx-hAC-tWt-bCA-eMS-mRG-HV-EffFurn-96AFUE</t>
  </si>
  <si>
    <t>SFM-w04-vPGx-hAC-tWt-bCA-eMS-mRG-HV-EffFurn-90AFUE</t>
  </si>
  <si>
    <t>SFM-w04-vPGx-hAC-tWt-bCA-eMS-mRG-HV-EffFurn-96AFUE</t>
  </si>
  <si>
    <t>SFM-w05-vPGx-hAC-tWt-bCA-eMS-mRG-HV-EffFurn-90AFUE</t>
  </si>
  <si>
    <t>SFM-w05-vPGx-hAC-tWt-bCA-eMS-mRG-HV-EffFurn-96AFUE</t>
  </si>
  <si>
    <t>SFM-w11-vPGx-hAC-tWt-bCA-eMS-mRG-HV-EffFurn-90AFUE</t>
  </si>
  <si>
    <t>SFM-w11-vPGx-hAC-tWt-bCA-eMS-mRG-HV-EffFurn-96AFUE</t>
  </si>
  <si>
    <t>SFM-w12-vPGx-hAC-tWt-bCA-eMS-mRG-HV-EffFurn-90AFUE</t>
  </si>
  <si>
    <t>SFM-w12-vPGx-hAC-tWt-bCA-eMS-mRG-HV-EffFurn-96AFUE</t>
  </si>
  <si>
    <t>SFM-w13-vPGx-hAC-tWt-bCA-eMS-mRG-HV-EffFurn-90AFUE</t>
  </si>
  <si>
    <t>SFM-w13-vPGx-hAC-tWt-bCA-eMS-mRG-HV-EffFurn-96AFUE</t>
  </si>
  <si>
    <t>SFM-w16-vPGx-hAC-tWt-bCA-eMS-mRG-HV-EffFurn-90AFUE</t>
  </si>
  <si>
    <t>SFM-w16-vPGx-hAC-tWt-bCA-eMS-mRG-HV-EffFurn-96AFUE</t>
  </si>
  <si>
    <t>SFM-wPGE-vEx-hAC-tWt-bCA-eMS-mRG-HV-EffFurn-90AFUE</t>
  </si>
  <si>
    <t>SFM-wPGE-vEx-hAC-tWt-bCA-eMS-mRG-HV-EffFurn-96AFUE</t>
  </si>
  <si>
    <t>This file created on 4/25/2014 4:12:05 PM while connected to deeresources.net as sptviewer.</t>
  </si>
  <si>
    <t>Res-Furnace-dHIR</t>
  </si>
  <si>
    <t>rWtd</t>
  </si>
  <si>
    <t>Res-GasFurnace-AFUE90</t>
  </si>
  <si>
    <t>Efficient Residential Gas Furnace - AFUE 90</t>
  </si>
  <si>
    <t>Scaled</t>
  </si>
  <si>
    <t>HV-EffFurn</t>
  </si>
  <si>
    <t>Furnace AFUE 80</t>
  </si>
  <si>
    <t>Furnace AFUE 78</t>
  </si>
  <si>
    <t>RET</t>
  </si>
  <si>
    <t>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</si>
</sst>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.00"/>
    <numFmt numFmtId="165" formatCode="0.000"/>
    <numFmt numFmtId="166" formatCode="0.0"/>
  </numFmts>
  <fonts count="1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trike/>
      <sz val="1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5" fillId="0" borderId="0"/>
    <xf numFmtId="9" fontId="2" fillId="0" borderId="0" applyFont="0" applyFill="0" applyBorder="0" applyAlignment="0" applyProtection="0"/>
    <xf numFmtId="0" fontId="1" fillId="0" borderId="0"/>
    <xf numFmtId="0" fontId="2" fillId="0" borderId="0"/>
  </cellStyleXfs>
  <cellXfs count="162">
    <xf numFmtId="0" fontId="0" fillId="0" borderId="0" xfId="0"/>
    <xf numFmtId="0" fontId="3" fillId="0" borderId="0" xfId="0" applyFont="1"/>
    <xf numFmtId="0" fontId="6" fillId="0" borderId="0" xfId="0" applyFont="1"/>
    <xf numFmtId="0" fontId="5" fillId="0" borderId="0" xfId="0" applyFont="1"/>
    <xf numFmtId="0" fontId="7" fillId="0" borderId="0" xfId="0" applyFont="1"/>
    <xf numFmtId="0" fontId="6" fillId="4" borderId="0" xfId="0" applyFont="1" applyFill="1"/>
    <xf numFmtId="0" fontId="8" fillId="0" borderId="0" xfId="0" applyFont="1"/>
    <xf numFmtId="49" fontId="0" fillId="0" borderId="0" xfId="0" applyNumberFormat="1" applyAlignment="1">
      <alignment horizontal="left"/>
    </xf>
    <xf numFmtId="49" fontId="5" fillId="0" borderId="0" xfId="0" applyNumberFormat="1" applyFont="1" applyAlignment="1">
      <alignment horizontal="left"/>
    </xf>
    <xf numFmtId="0" fontId="0" fillId="4" borderId="3" xfId="0" applyFill="1" applyBorder="1"/>
    <xf numFmtId="0" fontId="5" fillId="0" borderId="0" xfId="1" applyAlignment="1">
      <alignment vertical="center"/>
    </xf>
    <xf numFmtId="0" fontId="0" fillId="0" borderId="0" xfId="0" applyAlignment="1">
      <alignment vertical="center"/>
    </xf>
    <xf numFmtId="0" fontId="0" fillId="0" borderId="9" xfId="0" applyFill="1" applyBorder="1" applyAlignment="1" applyProtection="1">
      <alignment horizontal="center" wrapText="1"/>
    </xf>
    <xf numFmtId="0" fontId="5" fillId="0" borderId="9" xfId="0" applyFont="1" applyFill="1" applyBorder="1" applyAlignment="1" applyProtection="1">
      <alignment horizontal="center" wrapText="1"/>
    </xf>
    <xf numFmtId="0" fontId="0" fillId="2" borderId="9" xfId="0" applyFill="1" applyBorder="1" applyAlignment="1" applyProtection="1">
      <alignment horizontal="center" wrapText="1"/>
    </xf>
    <xf numFmtId="0" fontId="0" fillId="3" borderId="9" xfId="0" applyNumberFormat="1" applyFill="1" applyBorder="1" applyAlignment="1" applyProtection="1">
      <alignment horizontal="center" wrapText="1"/>
    </xf>
    <xf numFmtId="0" fontId="0" fillId="3" borderId="9" xfId="0" applyFill="1" applyBorder="1" applyAlignment="1" applyProtection="1">
      <alignment horizontal="center" wrapText="1"/>
    </xf>
    <xf numFmtId="164" fontId="0" fillId="3" borderId="9" xfId="0" applyNumberFormat="1" applyFill="1" applyBorder="1" applyAlignment="1" applyProtection="1">
      <alignment horizontal="center" wrapText="1"/>
    </xf>
    <xf numFmtId="0" fontId="0" fillId="2" borderId="9" xfId="0" applyNumberFormat="1" applyFill="1" applyBorder="1" applyAlignment="1" applyProtection="1">
      <alignment horizontal="center" wrapText="1"/>
    </xf>
    <xf numFmtId="164" fontId="0" fillId="2" borderId="9" xfId="0" applyNumberFormat="1" applyFill="1" applyBorder="1" applyAlignment="1" applyProtection="1">
      <alignment horizontal="center" wrapText="1"/>
    </xf>
    <xf numFmtId="0" fontId="2" fillId="0" borderId="8" xfId="0" applyFont="1" applyBorder="1"/>
    <xf numFmtId="0" fontId="0" fillId="0" borderId="8" xfId="0" applyBorder="1"/>
    <xf numFmtId="0" fontId="0" fillId="0" borderId="8" xfId="0" applyFill="1" applyBorder="1"/>
    <xf numFmtId="0" fontId="2" fillId="0" borderId="8" xfId="0" applyFont="1" applyFill="1" applyBorder="1"/>
    <xf numFmtId="165" fontId="0" fillId="0" borderId="8" xfId="0" applyNumberFormat="1" applyBorder="1"/>
    <xf numFmtId="166" fontId="0" fillId="0" borderId="8" xfId="0" applyNumberFormat="1" applyBorder="1"/>
    <xf numFmtId="0" fontId="0" fillId="6" borderId="0" xfId="0" applyFill="1"/>
    <xf numFmtId="0" fontId="0" fillId="7" borderId="0" xfId="0" applyFill="1"/>
    <xf numFmtId="0" fontId="2" fillId="0" borderId="0" xfId="0" applyFont="1"/>
    <xf numFmtId="0" fontId="2" fillId="0" borderId="10" xfId="0" applyFont="1" applyBorder="1"/>
    <xf numFmtId="0" fontId="0" fillId="0" borderId="0" xfId="0" applyNumberFormat="1"/>
    <xf numFmtId="0" fontId="0" fillId="0" borderId="11" xfId="0" applyNumberFormat="1" applyBorder="1" applyAlignment="1">
      <alignment horizontal="center"/>
    </xf>
    <xf numFmtId="0" fontId="0" fillId="0" borderId="12" xfId="0" applyNumberFormat="1" applyBorder="1" applyAlignment="1">
      <alignment horizontal="center"/>
    </xf>
    <xf numFmtId="0" fontId="0" fillId="0" borderId="12" xfId="0" applyNumberFormat="1" applyBorder="1"/>
    <xf numFmtId="0" fontId="0" fillId="0" borderId="11" xfId="0" applyNumberFormat="1" applyBorder="1" applyAlignment="1">
      <alignment horizontal="center" wrapText="1"/>
    </xf>
    <xf numFmtId="0" fontId="0" fillId="0" borderId="12" xfId="0" applyNumberFormat="1" applyBorder="1" applyAlignment="1">
      <alignment horizontal="center" wrapText="1"/>
    </xf>
    <xf numFmtId="0" fontId="0" fillId="0" borderId="13" xfId="0" applyNumberFormat="1" applyBorder="1" applyAlignment="1">
      <alignment horizontal="center" wrapText="1"/>
    </xf>
    <xf numFmtId="0" fontId="0" fillId="0" borderId="14" xfId="0" applyNumberFormat="1" applyBorder="1" applyAlignment="1">
      <alignment horizontal="center"/>
    </xf>
    <xf numFmtId="0" fontId="0" fillId="0" borderId="15" xfId="0" applyNumberFormat="1" applyBorder="1" applyAlignment="1">
      <alignment horizontal="center"/>
    </xf>
    <xf numFmtId="0" fontId="0" fillId="0" borderId="15" xfId="0" applyNumberFormat="1" applyBorder="1"/>
    <xf numFmtId="2" fontId="0" fillId="0" borderId="14" xfId="0" applyNumberFormat="1" applyBorder="1" applyAlignment="1">
      <alignment horizontal="center"/>
    </xf>
    <xf numFmtId="1" fontId="0" fillId="0" borderId="15" xfId="0" applyNumberFormat="1" applyBorder="1" applyAlignment="1">
      <alignment horizontal="center"/>
    </xf>
    <xf numFmtId="1" fontId="0" fillId="0" borderId="16" xfId="0" applyNumberFormat="1" applyBorder="1" applyAlignment="1">
      <alignment horizontal="center"/>
    </xf>
    <xf numFmtId="2" fontId="0" fillId="0" borderId="15" xfId="0" applyNumberFormat="1" applyBorder="1" applyAlignment="1">
      <alignment horizontal="center"/>
    </xf>
    <xf numFmtId="2" fontId="0" fillId="0" borderId="16" xfId="0" applyNumberFormat="1" applyBorder="1" applyAlignment="1">
      <alignment horizontal="center"/>
    </xf>
    <xf numFmtId="0" fontId="0" fillId="0" borderId="17" xfId="0" applyNumberFormat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0" fillId="0" borderId="0" xfId="0" applyNumberFormat="1" applyBorder="1"/>
    <xf numFmtId="2" fontId="0" fillId="0" borderId="17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0" fillId="0" borderId="18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18" xfId="0" applyNumberFormat="1" applyBorder="1" applyAlignment="1">
      <alignment horizontal="center"/>
    </xf>
    <xf numFmtId="0" fontId="0" fillId="0" borderId="19" xfId="0" applyNumberFormat="1" applyBorder="1" applyAlignment="1">
      <alignment horizontal="center"/>
    </xf>
    <xf numFmtId="0" fontId="0" fillId="0" borderId="10" xfId="0" applyNumberFormat="1" applyBorder="1" applyAlignment="1">
      <alignment horizontal="center"/>
    </xf>
    <xf numFmtId="0" fontId="0" fillId="0" borderId="10" xfId="0" applyNumberFormat="1" applyBorder="1"/>
    <xf numFmtId="2" fontId="0" fillId="0" borderId="19" xfId="0" applyNumberFormat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1" fontId="0" fillId="0" borderId="20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20" xfId="0" applyNumberFormat="1" applyBorder="1" applyAlignment="1">
      <alignment horizontal="center"/>
    </xf>
    <xf numFmtId="0" fontId="0" fillId="0" borderId="0" xfId="0" applyNumberFormat="1" applyAlignment="1">
      <alignment horizontal="center"/>
    </xf>
    <xf numFmtId="0" fontId="9" fillId="0" borderId="0" xfId="0" applyFont="1"/>
    <xf numFmtId="9" fontId="0" fillId="0" borderId="0" xfId="0" applyNumberFormat="1"/>
    <xf numFmtId="9" fontId="9" fillId="0" borderId="0" xfId="0" applyNumberFormat="1" applyFont="1"/>
    <xf numFmtId="9" fontId="0" fillId="0" borderId="0" xfId="2" applyFont="1"/>
    <xf numFmtId="1" fontId="0" fillId="0" borderId="0" xfId="2" applyNumberFormat="1" applyFont="1"/>
    <xf numFmtId="1" fontId="0" fillId="0" borderId="0" xfId="0" applyNumberFormat="1"/>
    <xf numFmtId="2" fontId="0" fillId="0" borderId="0" xfId="0" applyNumberFormat="1"/>
    <xf numFmtId="166" fontId="0" fillId="0" borderId="0" xfId="0" applyNumberFormat="1"/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2" fillId="0" borderId="13" xfId="0" applyFont="1" applyBorder="1" applyAlignment="1">
      <alignment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horizontal="center"/>
    </xf>
    <xf numFmtId="0" fontId="0" fillId="0" borderId="15" xfId="0" applyBorder="1" applyAlignment="1">
      <alignment horizontal="center" wrapText="1"/>
    </xf>
    <xf numFmtId="1" fontId="0" fillId="0" borderId="15" xfId="0" applyNumberFormat="1" applyBorder="1"/>
    <xf numFmtId="165" fontId="0" fillId="0" borderId="15" xfId="0" applyNumberFormat="1" applyBorder="1"/>
    <xf numFmtId="2" fontId="0" fillId="0" borderId="15" xfId="0" applyNumberFormat="1" applyBorder="1"/>
    <xf numFmtId="9" fontId="0" fillId="0" borderId="16" xfId="2" applyFont="1" applyBorder="1"/>
    <xf numFmtId="0" fontId="0" fillId="0" borderId="17" xfId="0" applyBorder="1" applyAlignment="1">
      <alignment wrapTex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wrapText="1"/>
    </xf>
    <xf numFmtId="1" fontId="0" fillId="0" borderId="0" xfId="0" applyNumberFormat="1" applyBorder="1"/>
    <xf numFmtId="165" fontId="0" fillId="0" borderId="0" xfId="0" applyNumberFormat="1" applyBorder="1"/>
    <xf numFmtId="2" fontId="0" fillId="0" borderId="0" xfId="0" applyNumberFormat="1" applyBorder="1"/>
    <xf numFmtId="9" fontId="0" fillId="0" borderId="18" xfId="2" applyFont="1" applyBorder="1"/>
    <xf numFmtId="0" fontId="0" fillId="0" borderId="19" xfId="0" applyBorder="1" applyAlignment="1">
      <alignment wrapText="1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wrapText="1"/>
    </xf>
    <xf numFmtId="1" fontId="0" fillId="0" borderId="10" xfId="0" applyNumberFormat="1" applyBorder="1"/>
    <xf numFmtId="165" fontId="0" fillId="0" borderId="10" xfId="0" applyNumberFormat="1" applyBorder="1"/>
    <xf numFmtId="2" fontId="0" fillId="0" borderId="10" xfId="0" applyNumberFormat="1" applyBorder="1"/>
    <xf numFmtId="9" fontId="0" fillId="0" borderId="20" xfId="2" applyFont="1" applyBorder="1"/>
    <xf numFmtId="0" fontId="6" fillId="0" borderId="0" xfId="0" applyFont="1" applyAlignment="1">
      <alignment wrapText="1"/>
    </xf>
    <xf numFmtId="0" fontId="0" fillId="0" borderId="11" xfId="0" applyBorder="1"/>
    <xf numFmtId="0" fontId="0" fillId="0" borderId="15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1" fillId="0" borderId="0" xfId="3"/>
    <xf numFmtId="0" fontId="1" fillId="6" borderId="0" xfId="3" applyFill="1"/>
    <xf numFmtId="0" fontId="1" fillId="0" borderId="0" xfId="3" applyFill="1"/>
    <xf numFmtId="0" fontId="1" fillId="0" borderId="10" xfId="3" applyBorder="1"/>
    <xf numFmtId="14" fontId="1" fillId="0" borderId="0" xfId="3" applyNumberFormat="1"/>
    <xf numFmtId="11" fontId="1" fillId="0" borderId="0" xfId="3" applyNumberFormat="1"/>
    <xf numFmtId="14" fontId="1" fillId="0" borderId="10" xfId="3" applyNumberFormat="1" applyBorder="1"/>
    <xf numFmtId="0" fontId="1" fillId="0" borderId="14" xfId="3" applyBorder="1"/>
    <xf numFmtId="0" fontId="1" fillId="0" borderId="15" xfId="3" applyBorder="1"/>
    <xf numFmtId="0" fontId="1" fillId="0" borderId="16" xfId="3" applyBorder="1"/>
    <xf numFmtId="0" fontId="1" fillId="0" borderId="11" xfId="3" applyFont="1" applyBorder="1" applyAlignment="1">
      <alignment horizontal="center" wrapText="1"/>
    </xf>
    <xf numFmtId="0" fontId="1" fillId="0" borderId="12" xfId="3" applyFont="1" applyBorder="1" applyAlignment="1">
      <alignment horizontal="center" wrapText="1"/>
    </xf>
    <xf numFmtId="0" fontId="1" fillId="0" borderId="12" xfId="3" applyBorder="1" applyAlignment="1">
      <alignment horizontal="center"/>
    </xf>
    <xf numFmtId="0" fontId="0" fillId="0" borderId="13" xfId="0" applyBorder="1"/>
    <xf numFmtId="0" fontId="1" fillId="0" borderId="17" xfId="3" applyBorder="1" applyAlignment="1">
      <alignment horizontal="center"/>
    </xf>
    <xf numFmtId="0" fontId="1" fillId="0" borderId="0" xfId="3" applyBorder="1" applyAlignment="1">
      <alignment horizontal="center"/>
    </xf>
    <xf numFmtId="2" fontId="1" fillId="0" borderId="0" xfId="3" applyNumberFormat="1" applyBorder="1"/>
    <xf numFmtId="2" fontId="0" fillId="0" borderId="18" xfId="0" applyNumberFormat="1" applyBorder="1"/>
    <xf numFmtId="2" fontId="1" fillId="0" borderId="0" xfId="3" applyNumberFormat="1"/>
    <xf numFmtId="165" fontId="1" fillId="0" borderId="0" xfId="3" applyNumberFormat="1"/>
    <xf numFmtId="0" fontId="1" fillId="0" borderId="19" xfId="3" applyBorder="1" applyAlignment="1">
      <alignment horizontal="center"/>
    </xf>
    <xf numFmtId="0" fontId="1" fillId="0" borderId="10" xfId="3" applyBorder="1" applyAlignment="1">
      <alignment horizontal="center"/>
    </xf>
    <xf numFmtId="2" fontId="1" fillId="0" borderId="10" xfId="3" applyNumberFormat="1" applyBorder="1"/>
    <xf numFmtId="2" fontId="0" fillId="0" borderId="20" xfId="0" applyNumberFormat="1" applyBorder="1"/>
    <xf numFmtId="14" fontId="0" fillId="0" borderId="0" xfId="0" applyNumberFormat="1"/>
    <xf numFmtId="0" fontId="2" fillId="0" borderId="21" xfId="0" applyFont="1" applyBorder="1"/>
    <xf numFmtId="0" fontId="0" fillId="0" borderId="21" xfId="0" applyBorder="1"/>
    <xf numFmtId="0" fontId="2" fillId="0" borderId="21" xfId="0" applyFont="1" applyFill="1" applyBorder="1"/>
    <xf numFmtId="165" fontId="0" fillId="0" borderId="21" xfId="0" applyNumberFormat="1" applyBorder="1"/>
    <xf numFmtId="166" fontId="0" fillId="0" borderId="21" xfId="0" applyNumberFormat="1" applyBorder="1"/>
    <xf numFmtId="0" fontId="0" fillId="0" borderId="21" xfId="0" applyFill="1" applyBorder="1"/>
    <xf numFmtId="0" fontId="2" fillId="0" borderId="27" xfId="0" applyFont="1" applyBorder="1"/>
    <xf numFmtId="0" fontId="0" fillId="0" borderId="27" xfId="0" applyBorder="1"/>
    <xf numFmtId="0" fontId="2" fillId="0" borderId="27" xfId="0" applyFont="1" applyFill="1" applyBorder="1"/>
    <xf numFmtId="165" fontId="0" fillId="0" borderId="27" xfId="0" applyNumberFormat="1" applyBorder="1"/>
    <xf numFmtId="166" fontId="0" fillId="0" borderId="27" xfId="0" applyNumberFormat="1" applyBorder="1"/>
    <xf numFmtId="0" fontId="0" fillId="0" borderId="27" xfId="0" applyFill="1" applyBorder="1"/>
    <xf numFmtId="0" fontId="2" fillId="0" borderId="22" xfId="0" applyFont="1" applyBorder="1"/>
    <xf numFmtId="0" fontId="2" fillId="0" borderId="23" xfId="0" applyFont="1" applyBorder="1"/>
    <xf numFmtId="0" fontId="2" fillId="0" borderId="23" xfId="0" applyFont="1" applyFill="1" applyBorder="1"/>
    <xf numFmtId="165" fontId="2" fillId="0" borderId="23" xfId="0" applyNumberFormat="1" applyFont="1" applyFill="1" applyBorder="1"/>
    <xf numFmtId="166" fontId="2" fillId="0" borderId="23" xfId="0" applyNumberFormat="1" applyFont="1" applyFill="1" applyBorder="1"/>
    <xf numFmtId="0" fontId="2" fillId="0" borderId="24" xfId="0" applyFont="1" applyBorder="1"/>
    <xf numFmtId="165" fontId="2" fillId="0" borderId="8" xfId="0" applyNumberFormat="1" applyFont="1" applyFill="1" applyBorder="1"/>
    <xf numFmtId="166" fontId="2" fillId="0" borderId="8" xfId="0" applyNumberFormat="1" applyFont="1" applyFill="1" applyBorder="1"/>
    <xf numFmtId="0" fontId="2" fillId="0" borderId="25" xfId="0" applyFont="1" applyBorder="1"/>
    <xf numFmtId="0" fontId="2" fillId="0" borderId="26" xfId="0" applyFont="1" applyBorder="1"/>
    <xf numFmtId="0" fontId="2" fillId="0" borderId="26" xfId="0" applyFont="1" applyFill="1" applyBorder="1"/>
    <xf numFmtId="165" fontId="2" fillId="0" borderId="26" xfId="0" applyNumberFormat="1" applyFont="1" applyFill="1" applyBorder="1"/>
    <xf numFmtId="166" fontId="2" fillId="0" borderId="26" xfId="0" applyNumberFormat="1" applyFont="1" applyFill="1" applyBorder="1"/>
    <xf numFmtId="165" fontId="2" fillId="0" borderId="23" xfId="0" applyNumberFormat="1" applyFont="1" applyBorder="1"/>
    <xf numFmtId="166" fontId="2" fillId="0" borderId="23" xfId="0" applyNumberFormat="1" applyFont="1" applyBorder="1"/>
    <xf numFmtId="165" fontId="2" fillId="0" borderId="8" xfId="0" applyNumberFormat="1" applyFont="1" applyBorder="1"/>
    <xf numFmtId="166" fontId="2" fillId="0" borderId="8" xfId="0" applyNumberFormat="1" applyFont="1" applyBorder="1"/>
    <xf numFmtId="165" fontId="2" fillId="0" borderId="26" xfId="0" applyNumberFormat="1" applyFont="1" applyBorder="1"/>
    <xf numFmtId="166" fontId="2" fillId="0" borderId="26" xfId="0" applyNumberFormat="1" applyFont="1" applyBorder="1"/>
    <xf numFmtId="0" fontId="6" fillId="3" borderId="4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5" fillId="5" borderId="0" xfId="0" applyFont="1" applyFill="1" applyAlignment="1">
      <alignment horizontal="center"/>
    </xf>
  </cellXfs>
  <cellStyles count="5">
    <cellStyle name="Normal" xfId="0" builtinId="0"/>
    <cellStyle name="Normal 10 4" xfId="4"/>
    <cellStyle name="Normal 2" xfId="1"/>
    <cellStyle name="Normal 2 2" xfId="3"/>
    <cellStyle name="Percent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orary%20Internet%20Files/Content.Outlook/0CHIRH6H/Dual_baselin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P"/>
      <sheetName val="Validations"/>
      <sheetName val="WP OTR Default Scenarios"/>
      <sheetName val="Unit Definitions"/>
    </sheetNames>
    <sheetDataSet>
      <sheetData sheetId="0"/>
      <sheetData sheetId="1" refreshError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5"/>
  <sheetViews>
    <sheetView workbookViewId="0"/>
  </sheetViews>
  <sheetFormatPr defaultRowHeight="12.75" x14ac:dyDescent="0.2"/>
  <cols>
    <col min="1" max="1" width="27" customWidth="1"/>
    <col min="2" max="2" width="13.7109375" bestFit="1" customWidth="1"/>
    <col min="3" max="3" width="16.28515625" bestFit="1" customWidth="1"/>
    <col min="4" max="4" width="13.140625" bestFit="1" customWidth="1"/>
    <col min="5" max="5" width="14" bestFit="1" customWidth="1"/>
    <col min="7" max="7" width="26.28515625" bestFit="1" customWidth="1"/>
  </cols>
  <sheetData>
    <row r="1" spans="1:7" ht="15.75" x14ac:dyDescent="0.25">
      <c r="A1" s="1" t="s">
        <v>85</v>
      </c>
      <c r="G1" s="5" t="s">
        <v>86</v>
      </c>
    </row>
    <row r="2" spans="1:7" x14ac:dyDescent="0.2">
      <c r="A2" s="2" t="s">
        <v>13</v>
      </c>
      <c r="B2" s="2" t="s">
        <v>2</v>
      </c>
      <c r="C2" s="2" t="s">
        <v>3</v>
      </c>
      <c r="D2" s="2" t="s">
        <v>4</v>
      </c>
      <c r="E2" s="2" t="s">
        <v>12</v>
      </c>
      <c r="G2" t="s">
        <v>87</v>
      </c>
    </row>
    <row r="3" spans="1:7" x14ac:dyDescent="0.2">
      <c r="A3" s="3" t="s">
        <v>14</v>
      </c>
      <c r="B3" t="s">
        <v>27</v>
      </c>
      <c r="C3" s="7" t="s">
        <v>26</v>
      </c>
      <c r="D3" t="s">
        <v>66</v>
      </c>
      <c r="E3" s="4"/>
      <c r="G3" t="s">
        <v>88</v>
      </c>
    </row>
    <row r="4" spans="1:7" x14ac:dyDescent="0.2">
      <c r="A4" s="3" t="s">
        <v>15</v>
      </c>
      <c r="B4" t="s">
        <v>29</v>
      </c>
      <c r="C4" s="8" t="s">
        <v>159</v>
      </c>
      <c r="D4" t="s">
        <v>26</v>
      </c>
      <c r="E4" s="2"/>
      <c r="G4" t="s">
        <v>89</v>
      </c>
    </row>
    <row r="5" spans="1:7" x14ac:dyDescent="0.2">
      <c r="A5" s="3" t="s">
        <v>16</v>
      </c>
      <c r="B5" t="s">
        <v>28</v>
      </c>
      <c r="C5" s="8" t="s">
        <v>160</v>
      </c>
      <c r="D5" t="s">
        <v>67</v>
      </c>
      <c r="E5" s="2"/>
      <c r="G5" t="s">
        <v>90</v>
      </c>
    </row>
    <row r="6" spans="1:7" x14ac:dyDescent="0.2">
      <c r="A6" s="6"/>
      <c r="B6" t="s">
        <v>41</v>
      </c>
      <c r="C6" s="7">
        <v>75</v>
      </c>
      <c r="D6" t="s">
        <v>68</v>
      </c>
      <c r="E6" s="2"/>
      <c r="G6" t="s">
        <v>91</v>
      </c>
    </row>
    <row r="7" spans="1:7" x14ac:dyDescent="0.2">
      <c r="A7" s="2"/>
      <c r="B7" t="s">
        <v>17</v>
      </c>
      <c r="C7" s="7">
        <v>85</v>
      </c>
      <c r="D7" t="s">
        <v>69</v>
      </c>
      <c r="E7" s="2"/>
      <c r="G7" t="s">
        <v>92</v>
      </c>
    </row>
    <row r="8" spans="1:7" x14ac:dyDescent="0.2">
      <c r="A8" s="2"/>
      <c r="B8" t="s">
        <v>30</v>
      </c>
      <c r="C8" s="7">
        <v>96</v>
      </c>
      <c r="D8" t="s">
        <v>70</v>
      </c>
      <c r="E8" s="2"/>
      <c r="G8" t="s">
        <v>93</v>
      </c>
    </row>
    <row r="9" spans="1:7" x14ac:dyDescent="0.2">
      <c r="A9" s="2"/>
      <c r="B9" t="s">
        <v>18</v>
      </c>
      <c r="C9" s="7" t="s">
        <v>64</v>
      </c>
      <c r="D9" t="s">
        <v>71</v>
      </c>
      <c r="E9" s="2"/>
      <c r="G9" t="s">
        <v>94</v>
      </c>
    </row>
    <row r="10" spans="1:7" x14ac:dyDescent="0.2">
      <c r="A10" s="2"/>
      <c r="B10" t="s">
        <v>31</v>
      </c>
      <c r="C10" s="7" t="s">
        <v>60</v>
      </c>
      <c r="D10" t="s">
        <v>72</v>
      </c>
      <c r="E10" s="2"/>
      <c r="G10" t="s">
        <v>95</v>
      </c>
    </row>
    <row r="11" spans="1:7" x14ac:dyDescent="0.2">
      <c r="A11" s="2"/>
      <c r="B11" t="s">
        <v>32</v>
      </c>
      <c r="C11" s="7" t="s">
        <v>61</v>
      </c>
      <c r="D11" t="s">
        <v>73</v>
      </c>
      <c r="E11" s="2"/>
      <c r="G11" t="s">
        <v>96</v>
      </c>
    </row>
    <row r="12" spans="1:7" x14ac:dyDescent="0.2">
      <c r="A12" s="2"/>
      <c r="B12" t="s">
        <v>33</v>
      </c>
      <c r="C12" s="7" t="s">
        <v>62</v>
      </c>
      <c r="D12" t="s">
        <v>74</v>
      </c>
      <c r="E12" s="2"/>
      <c r="G12" t="s">
        <v>97</v>
      </c>
    </row>
    <row r="13" spans="1:7" x14ac:dyDescent="0.2">
      <c r="A13" s="2"/>
      <c r="B13" t="s">
        <v>34</v>
      </c>
      <c r="C13" s="7" t="s">
        <v>63</v>
      </c>
      <c r="D13" t="s">
        <v>75</v>
      </c>
      <c r="E13" s="2"/>
      <c r="G13" t="s">
        <v>98</v>
      </c>
    </row>
    <row r="14" spans="1:7" x14ac:dyDescent="0.2">
      <c r="A14" s="2"/>
      <c r="B14" t="s">
        <v>39</v>
      </c>
      <c r="C14" s="7" t="s">
        <v>65</v>
      </c>
      <c r="D14" t="s">
        <v>76</v>
      </c>
      <c r="E14" s="2"/>
      <c r="G14" t="s">
        <v>99</v>
      </c>
    </row>
    <row r="15" spans="1:7" x14ac:dyDescent="0.2">
      <c r="A15" s="2"/>
      <c r="B15" t="s">
        <v>35</v>
      </c>
      <c r="C15" s="2"/>
      <c r="D15" t="s">
        <v>77</v>
      </c>
      <c r="E15" s="2"/>
      <c r="G15" t="s">
        <v>100</v>
      </c>
    </row>
    <row r="16" spans="1:7" x14ac:dyDescent="0.2">
      <c r="A16" s="2"/>
      <c r="B16" t="s">
        <v>59</v>
      </c>
      <c r="C16" s="2"/>
      <c r="D16" t="s">
        <v>78</v>
      </c>
      <c r="E16" s="2"/>
      <c r="G16" t="s">
        <v>101</v>
      </c>
    </row>
    <row r="17" spans="1:7" x14ac:dyDescent="0.2">
      <c r="A17" s="2"/>
      <c r="B17" t="s">
        <v>37</v>
      </c>
      <c r="C17" s="2"/>
      <c r="D17" t="s">
        <v>79</v>
      </c>
      <c r="E17" s="2"/>
      <c r="G17" t="s">
        <v>102</v>
      </c>
    </row>
    <row r="18" spans="1:7" x14ac:dyDescent="0.2">
      <c r="A18" s="2"/>
      <c r="B18" t="s">
        <v>21</v>
      </c>
      <c r="C18" s="2"/>
      <c r="D18" t="s">
        <v>80</v>
      </c>
      <c r="E18" s="2"/>
      <c r="G18" t="s">
        <v>103</v>
      </c>
    </row>
    <row r="19" spans="1:7" x14ac:dyDescent="0.2">
      <c r="A19" s="2"/>
      <c r="B19" t="s">
        <v>42</v>
      </c>
      <c r="C19" s="2"/>
      <c r="D19" t="s">
        <v>81</v>
      </c>
      <c r="E19" s="2"/>
      <c r="G19" t="s">
        <v>104</v>
      </c>
    </row>
    <row r="20" spans="1:7" x14ac:dyDescent="0.2">
      <c r="A20" s="2"/>
      <c r="B20" t="s">
        <v>22</v>
      </c>
      <c r="C20" s="2"/>
      <c r="D20" t="s">
        <v>82</v>
      </c>
      <c r="E20" s="2"/>
      <c r="G20" t="s">
        <v>105</v>
      </c>
    </row>
    <row r="21" spans="1:7" x14ac:dyDescent="0.2">
      <c r="B21" t="s">
        <v>38</v>
      </c>
      <c r="D21" t="s">
        <v>83</v>
      </c>
      <c r="G21" t="s">
        <v>106</v>
      </c>
    </row>
    <row r="22" spans="1:7" x14ac:dyDescent="0.2">
      <c r="B22" t="s">
        <v>36</v>
      </c>
      <c r="D22" t="s">
        <v>84</v>
      </c>
      <c r="G22" t="s">
        <v>107</v>
      </c>
    </row>
    <row r="23" spans="1:7" x14ac:dyDescent="0.2">
      <c r="B23" t="s">
        <v>43</v>
      </c>
      <c r="G23" t="s">
        <v>108</v>
      </c>
    </row>
    <row r="24" spans="1:7" x14ac:dyDescent="0.2">
      <c r="B24" t="s">
        <v>44</v>
      </c>
      <c r="G24" t="s">
        <v>109</v>
      </c>
    </row>
    <row r="25" spans="1:7" x14ac:dyDescent="0.2">
      <c r="B25" t="s">
        <v>58</v>
      </c>
      <c r="G25" t="s">
        <v>110</v>
      </c>
    </row>
    <row r="26" spans="1:7" x14ac:dyDescent="0.2">
      <c r="B26" t="s">
        <v>26</v>
      </c>
      <c r="G26" t="s">
        <v>111</v>
      </c>
    </row>
    <row r="27" spans="1:7" x14ac:dyDescent="0.2">
      <c r="B27" t="s">
        <v>45</v>
      </c>
      <c r="G27" t="s">
        <v>112</v>
      </c>
    </row>
    <row r="28" spans="1:7" x14ac:dyDescent="0.2">
      <c r="B28" t="s">
        <v>19</v>
      </c>
      <c r="G28" t="s">
        <v>113</v>
      </c>
    </row>
    <row r="29" spans="1:7" x14ac:dyDescent="0.2">
      <c r="B29" t="s">
        <v>20</v>
      </c>
      <c r="G29" t="s">
        <v>114</v>
      </c>
    </row>
    <row r="30" spans="1:7" x14ac:dyDescent="0.2">
      <c r="B30" t="s">
        <v>46</v>
      </c>
      <c r="G30" t="s">
        <v>115</v>
      </c>
    </row>
    <row r="31" spans="1:7" x14ac:dyDescent="0.2">
      <c r="B31" t="s">
        <v>47</v>
      </c>
      <c r="G31" t="s">
        <v>116</v>
      </c>
    </row>
    <row r="32" spans="1:7" x14ac:dyDescent="0.2">
      <c r="B32" t="s">
        <v>48</v>
      </c>
      <c r="G32" t="s">
        <v>117</v>
      </c>
    </row>
    <row r="33" spans="2:7" x14ac:dyDescent="0.2">
      <c r="B33" t="s">
        <v>53</v>
      </c>
      <c r="G33" t="s">
        <v>118</v>
      </c>
    </row>
    <row r="34" spans="2:7" x14ac:dyDescent="0.2">
      <c r="B34" t="s">
        <v>54</v>
      </c>
      <c r="G34" t="s">
        <v>119</v>
      </c>
    </row>
    <row r="35" spans="2:7" x14ac:dyDescent="0.2">
      <c r="B35" t="s">
        <v>55</v>
      </c>
      <c r="G35" t="s">
        <v>120</v>
      </c>
    </row>
    <row r="36" spans="2:7" x14ac:dyDescent="0.2">
      <c r="B36" t="s">
        <v>56</v>
      </c>
      <c r="G36" t="s">
        <v>121</v>
      </c>
    </row>
    <row r="37" spans="2:7" x14ac:dyDescent="0.2">
      <c r="B37" t="s">
        <v>57</v>
      </c>
      <c r="G37" t="s">
        <v>122</v>
      </c>
    </row>
    <row r="38" spans="2:7" x14ac:dyDescent="0.2">
      <c r="B38" t="s">
        <v>50</v>
      </c>
      <c r="G38" t="s">
        <v>123</v>
      </c>
    </row>
    <row r="39" spans="2:7" x14ac:dyDescent="0.2">
      <c r="B39" t="s">
        <v>49</v>
      </c>
      <c r="G39" t="s">
        <v>124</v>
      </c>
    </row>
    <row r="40" spans="2:7" x14ac:dyDescent="0.2">
      <c r="B40" t="s">
        <v>40</v>
      </c>
      <c r="G40" t="s">
        <v>125</v>
      </c>
    </row>
    <row r="41" spans="2:7" x14ac:dyDescent="0.2">
      <c r="B41" t="s">
        <v>51</v>
      </c>
      <c r="G41" t="s">
        <v>126</v>
      </c>
    </row>
    <row r="42" spans="2:7" x14ac:dyDescent="0.2">
      <c r="B42" t="s">
        <v>52</v>
      </c>
      <c r="G42" t="s">
        <v>127</v>
      </c>
    </row>
    <row r="43" spans="2:7" x14ac:dyDescent="0.2">
      <c r="G43" t="s">
        <v>128</v>
      </c>
    </row>
    <row r="44" spans="2:7" x14ac:dyDescent="0.2">
      <c r="G44" t="s">
        <v>129</v>
      </c>
    </row>
    <row r="45" spans="2:7" x14ac:dyDescent="0.2">
      <c r="G45" t="s">
        <v>130</v>
      </c>
    </row>
    <row r="46" spans="2:7" x14ac:dyDescent="0.2">
      <c r="G46" t="s">
        <v>131</v>
      </c>
    </row>
    <row r="47" spans="2:7" x14ac:dyDescent="0.2">
      <c r="G47" t="s">
        <v>132</v>
      </c>
    </row>
    <row r="48" spans="2:7" x14ac:dyDescent="0.2">
      <c r="G48" t="s">
        <v>133</v>
      </c>
    </row>
    <row r="49" spans="7:7" x14ac:dyDescent="0.2">
      <c r="G49" t="s">
        <v>134</v>
      </c>
    </row>
    <row r="50" spans="7:7" x14ac:dyDescent="0.2">
      <c r="G50" t="s">
        <v>135</v>
      </c>
    </row>
    <row r="51" spans="7:7" x14ac:dyDescent="0.2">
      <c r="G51" t="s">
        <v>136</v>
      </c>
    </row>
    <row r="52" spans="7:7" x14ac:dyDescent="0.2">
      <c r="G52" t="s">
        <v>137</v>
      </c>
    </row>
    <row r="53" spans="7:7" x14ac:dyDescent="0.2">
      <c r="G53" t="s">
        <v>138</v>
      </c>
    </row>
    <row r="54" spans="7:7" x14ac:dyDescent="0.2">
      <c r="G54" t="s">
        <v>139</v>
      </c>
    </row>
    <row r="55" spans="7:7" x14ac:dyDescent="0.2">
      <c r="G55" t="s">
        <v>140</v>
      </c>
    </row>
    <row r="56" spans="7:7" x14ac:dyDescent="0.2">
      <c r="G56" t="s">
        <v>140</v>
      </c>
    </row>
    <row r="57" spans="7:7" x14ac:dyDescent="0.2">
      <c r="G57" t="s">
        <v>141</v>
      </c>
    </row>
    <row r="58" spans="7:7" x14ac:dyDescent="0.2">
      <c r="G58" t="s">
        <v>141</v>
      </c>
    </row>
    <row r="59" spans="7:7" x14ac:dyDescent="0.2">
      <c r="G59" t="s">
        <v>142</v>
      </c>
    </row>
    <row r="60" spans="7:7" x14ac:dyDescent="0.2">
      <c r="G60" t="s">
        <v>142</v>
      </c>
    </row>
    <row r="61" spans="7:7" x14ac:dyDescent="0.2">
      <c r="G61" t="s">
        <v>143</v>
      </c>
    </row>
    <row r="62" spans="7:7" x14ac:dyDescent="0.2">
      <c r="G62" t="s">
        <v>144</v>
      </c>
    </row>
    <row r="63" spans="7:7" x14ac:dyDescent="0.2">
      <c r="G63" t="s">
        <v>145</v>
      </c>
    </row>
    <row r="64" spans="7:7" x14ac:dyDescent="0.2">
      <c r="G64" t="s">
        <v>146</v>
      </c>
    </row>
    <row r="65" spans="7:7" x14ac:dyDescent="0.2">
      <c r="G65" t="s">
        <v>147</v>
      </c>
    </row>
    <row r="66" spans="7:7" x14ac:dyDescent="0.2">
      <c r="G66" t="s">
        <v>148</v>
      </c>
    </row>
    <row r="67" spans="7:7" x14ac:dyDescent="0.2">
      <c r="G67" t="s">
        <v>149</v>
      </c>
    </row>
    <row r="68" spans="7:7" x14ac:dyDescent="0.2">
      <c r="G68" t="s">
        <v>150</v>
      </c>
    </row>
    <row r="69" spans="7:7" x14ac:dyDescent="0.2">
      <c r="G69" t="s">
        <v>151</v>
      </c>
    </row>
    <row r="70" spans="7:7" x14ac:dyDescent="0.2">
      <c r="G70" t="s">
        <v>152</v>
      </c>
    </row>
    <row r="71" spans="7:7" x14ac:dyDescent="0.2">
      <c r="G71" t="s">
        <v>153</v>
      </c>
    </row>
    <row r="72" spans="7:7" x14ac:dyDescent="0.2">
      <c r="G72" t="s">
        <v>154</v>
      </c>
    </row>
    <row r="73" spans="7:7" x14ac:dyDescent="0.2">
      <c r="G73" t="s">
        <v>155</v>
      </c>
    </row>
    <row r="74" spans="7:7" x14ac:dyDescent="0.2">
      <c r="G74" t="s">
        <v>156</v>
      </c>
    </row>
    <row r="75" spans="7:7" x14ac:dyDescent="0.2">
      <c r="G75" t="s">
        <v>157</v>
      </c>
    </row>
  </sheetData>
  <sortState ref="A3:E42">
    <sortCondition ref="D2"/>
  </sortState>
  <phoneticPr fontId="4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6"/>
  <sheetViews>
    <sheetView tabSelected="1" workbookViewId="0">
      <selection activeCell="P8" sqref="P8"/>
    </sheetView>
  </sheetViews>
  <sheetFormatPr defaultRowHeight="12.75" x14ac:dyDescent="0.2"/>
  <cols>
    <col min="1" max="1" width="21.140625" bestFit="1" customWidth="1"/>
    <col min="2" max="2" width="31.28515625" bestFit="1" customWidth="1"/>
    <col min="3" max="3" width="43.42578125" bestFit="1" customWidth="1"/>
    <col min="4" max="4" width="31.28515625" bestFit="1" customWidth="1"/>
    <col min="5" max="5" width="14.5703125" bestFit="1" customWidth="1"/>
    <col min="6" max="6" width="13.85546875" bestFit="1" customWidth="1"/>
    <col min="8" max="8" width="14.28515625" customWidth="1"/>
    <col min="9" max="9" width="9.28515625" bestFit="1" customWidth="1"/>
    <col min="10" max="10" width="10.5703125" bestFit="1" customWidth="1"/>
    <col min="11" max="11" width="9.28515625" bestFit="1" customWidth="1"/>
  </cols>
  <sheetData>
    <row r="1" spans="1:24" ht="13.5" thickBot="1" x14ac:dyDescent="0.25"/>
    <row r="2" spans="1:24" ht="13.5" thickBot="1" x14ac:dyDescent="0.25">
      <c r="B2" s="2"/>
      <c r="C2" s="2"/>
      <c r="D2" s="2"/>
      <c r="E2" s="2"/>
      <c r="F2" s="2"/>
      <c r="I2" s="155" t="s">
        <v>23</v>
      </c>
      <c r="J2" s="156"/>
      <c r="K2" s="156"/>
      <c r="L2" s="156"/>
      <c r="M2" s="156"/>
      <c r="N2" s="156"/>
      <c r="O2" s="156"/>
      <c r="P2" s="157"/>
      <c r="Q2" s="158" t="s">
        <v>25</v>
      </c>
      <c r="R2" s="159"/>
      <c r="S2" s="159"/>
      <c r="T2" s="159"/>
      <c r="U2" s="159"/>
      <c r="V2" s="159"/>
      <c r="W2" s="159"/>
      <c r="X2" s="160"/>
    </row>
    <row r="3" spans="1:24" ht="77.25" thickBot="1" x14ac:dyDescent="0.25">
      <c r="A3" s="12" t="s">
        <v>0</v>
      </c>
      <c r="B3" s="13" t="s">
        <v>158</v>
      </c>
      <c r="C3" s="12" t="s">
        <v>1</v>
      </c>
      <c r="D3" s="14" t="s">
        <v>13</v>
      </c>
      <c r="E3" s="12" t="s">
        <v>2</v>
      </c>
      <c r="F3" s="12" t="s">
        <v>3</v>
      </c>
      <c r="G3" s="12" t="s">
        <v>4</v>
      </c>
      <c r="H3" s="12" t="s">
        <v>12</v>
      </c>
      <c r="I3" s="15" t="s">
        <v>5</v>
      </c>
      <c r="J3" s="15" t="s">
        <v>6</v>
      </c>
      <c r="K3" s="15" t="s">
        <v>7</v>
      </c>
      <c r="L3" s="16" t="s">
        <v>24</v>
      </c>
      <c r="M3" s="17" t="s">
        <v>8</v>
      </c>
      <c r="N3" s="17" t="s">
        <v>9</v>
      </c>
      <c r="O3" s="17" t="s">
        <v>10</v>
      </c>
      <c r="P3" s="17" t="s">
        <v>11</v>
      </c>
      <c r="Q3" s="18" t="s">
        <v>5</v>
      </c>
      <c r="R3" s="18" t="s">
        <v>6</v>
      </c>
      <c r="S3" s="18" t="s">
        <v>7</v>
      </c>
      <c r="T3" s="14" t="s">
        <v>215</v>
      </c>
      <c r="U3" s="19" t="s">
        <v>8</v>
      </c>
      <c r="V3" s="19" t="s">
        <v>9</v>
      </c>
      <c r="W3" s="19" t="s">
        <v>10</v>
      </c>
      <c r="X3" s="19" t="s">
        <v>11</v>
      </c>
    </row>
    <row r="4" spans="1:24" s="28" customFormat="1" x14ac:dyDescent="0.2">
      <c r="A4" s="136" t="s">
        <v>217</v>
      </c>
      <c r="B4" s="137" t="s">
        <v>395</v>
      </c>
      <c r="C4" s="137" t="s">
        <v>219</v>
      </c>
      <c r="D4" s="137" t="s">
        <v>489</v>
      </c>
      <c r="E4" s="138" t="s">
        <v>49</v>
      </c>
      <c r="F4" s="137" t="s">
        <v>490</v>
      </c>
      <c r="G4" s="137" t="s">
        <v>66</v>
      </c>
      <c r="H4" s="137" t="s">
        <v>220</v>
      </c>
      <c r="I4" s="139">
        <f>Calculations!F81</f>
        <v>0.3584</v>
      </c>
      <c r="J4" s="140">
        <f>Calculations!E81</f>
        <v>3430</v>
      </c>
      <c r="K4" s="140">
        <f>Calculations!G81</f>
        <v>-73.187624999999983</v>
      </c>
      <c r="L4" s="138">
        <v>10</v>
      </c>
      <c r="M4" s="138">
        <v>261.74</v>
      </c>
      <c r="N4" s="138">
        <v>380.92</v>
      </c>
      <c r="O4" s="138">
        <v>173.18</v>
      </c>
      <c r="P4" s="138">
        <f>N4-M4</f>
        <v>119.18</v>
      </c>
      <c r="Q4" s="138">
        <v>0</v>
      </c>
      <c r="R4" s="138">
        <v>0</v>
      </c>
      <c r="S4" s="138">
        <v>0</v>
      </c>
      <c r="T4" s="138">
        <v>0</v>
      </c>
      <c r="U4" s="138">
        <v>0</v>
      </c>
      <c r="V4" s="138">
        <v>0</v>
      </c>
      <c r="W4" s="138">
        <v>0</v>
      </c>
      <c r="X4" s="138">
        <v>0</v>
      </c>
    </row>
    <row r="5" spans="1:24" s="28" customFormat="1" x14ac:dyDescent="0.2">
      <c r="A5" s="141" t="s">
        <v>217</v>
      </c>
      <c r="B5" s="20" t="s">
        <v>395</v>
      </c>
      <c r="C5" s="20" t="s">
        <v>219</v>
      </c>
      <c r="D5" s="20" t="s">
        <v>489</v>
      </c>
      <c r="E5" s="23" t="s">
        <v>42</v>
      </c>
      <c r="F5" s="20" t="s">
        <v>490</v>
      </c>
      <c r="G5" s="20" t="s">
        <v>66</v>
      </c>
      <c r="H5" s="20" t="s">
        <v>220</v>
      </c>
      <c r="I5" s="142">
        <f>Calculations!F82</f>
        <v>0.3584</v>
      </c>
      <c r="J5" s="143">
        <f>Calculations!E82</f>
        <v>3430</v>
      </c>
      <c r="K5" s="143">
        <f>Calculations!G82</f>
        <v>-73.187624999999983</v>
      </c>
      <c r="L5" s="23">
        <v>10</v>
      </c>
      <c r="M5" s="23">
        <v>261.74</v>
      </c>
      <c r="N5" s="23">
        <v>380.92</v>
      </c>
      <c r="O5" s="23">
        <v>173.18</v>
      </c>
      <c r="P5" s="23">
        <v>119.18</v>
      </c>
      <c r="Q5" s="23">
        <v>0</v>
      </c>
      <c r="R5" s="23">
        <v>0</v>
      </c>
      <c r="S5" s="23">
        <v>0</v>
      </c>
      <c r="T5" s="23">
        <v>0</v>
      </c>
      <c r="U5" s="23">
        <v>0</v>
      </c>
      <c r="V5" s="23">
        <v>0</v>
      </c>
      <c r="W5" s="23">
        <v>0</v>
      </c>
      <c r="X5" s="23">
        <v>0</v>
      </c>
    </row>
    <row r="6" spans="1:24" s="28" customFormat="1" ht="13.5" thickBot="1" x14ac:dyDescent="0.25">
      <c r="A6" s="144" t="s">
        <v>217</v>
      </c>
      <c r="B6" s="145" t="s">
        <v>395</v>
      </c>
      <c r="C6" s="145" t="s">
        <v>219</v>
      </c>
      <c r="D6" s="145" t="s">
        <v>489</v>
      </c>
      <c r="E6" s="146" t="s">
        <v>41</v>
      </c>
      <c r="F6" s="145" t="s">
        <v>490</v>
      </c>
      <c r="G6" s="145" t="s">
        <v>66</v>
      </c>
      <c r="H6" s="145" t="s">
        <v>220</v>
      </c>
      <c r="I6" s="147">
        <f>Calculations!F83</f>
        <v>0.3584</v>
      </c>
      <c r="J6" s="148">
        <f>Calculations!E83</f>
        <v>3430</v>
      </c>
      <c r="K6" s="148">
        <f>Calculations!G83</f>
        <v>-73.187624999999983</v>
      </c>
      <c r="L6" s="145">
        <v>10</v>
      </c>
      <c r="M6" s="145">
        <v>261.74</v>
      </c>
      <c r="N6" s="146">
        <v>380.92</v>
      </c>
      <c r="O6" s="145">
        <v>173.18</v>
      </c>
      <c r="P6" s="146">
        <v>119.18</v>
      </c>
      <c r="Q6" s="145">
        <v>0</v>
      </c>
      <c r="R6" s="145">
        <v>0</v>
      </c>
      <c r="S6" s="145">
        <v>0</v>
      </c>
      <c r="T6" s="145">
        <v>0</v>
      </c>
      <c r="U6" s="145">
        <v>0</v>
      </c>
      <c r="V6" s="145">
        <v>0</v>
      </c>
      <c r="W6" s="145">
        <v>0</v>
      </c>
      <c r="X6" s="145">
        <v>0</v>
      </c>
    </row>
    <row r="7" spans="1:24" x14ac:dyDescent="0.2">
      <c r="A7" s="124" t="s">
        <v>216</v>
      </c>
      <c r="B7" s="124" t="s">
        <v>395</v>
      </c>
      <c r="C7" s="125" t="s">
        <v>218</v>
      </c>
      <c r="D7" s="125" t="s">
        <v>489</v>
      </c>
      <c r="E7" s="126" t="str">
        <f>Calculations!D87</f>
        <v>SFM</v>
      </c>
      <c r="F7" s="124" t="s">
        <v>490</v>
      </c>
      <c r="G7" s="125" t="str">
        <f>"Z"&amp;Calculations!C87</f>
        <v>Z1</v>
      </c>
      <c r="H7" s="125" t="s">
        <v>220</v>
      </c>
      <c r="I7" s="127">
        <f>Calculations!F87</f>
        <v>0.48820800000000009</v>
      </c>
      <c r="J7" s="128">
        <f>Calculations!E87</f>
        <v>159.25497959216457</v>
      </c>
      <c r="K7" s="128">
        <f>Calculations!G87</f>
        <v>-6.3555104969572529</v>
      </c>
      <c r="L7" s="125">
        <v>10</v>
      </c>
      <c r="M7" s="125">
        <v>261.74</v>
      </c>
      <c r="N7" s="129">
        <v>380.92</v>
      </c>
      <c r="O7" s="125">
        <v>173.18</v>
      </c>
      <c r="P7" s="129">
        <v>119.18</v>
      </c>
      <c r="Q7" s="125">
        <v>0</v>
      </c>
      <c r="R7" s="125">
        <v>0</v>
      </c>
      <c r="S7" s="125">
        <v>0</v>
      </c>
      <c r="T7" s="125">
        <v>0</v>
      </c>
      <c r="U7" s="125">
        <v>0</v>
      </c>
      <c r="V7" s="125">
        <v>0</v>
      </c>
      <c r="W7" s="125">
        <v>0</v>
      </c>
      <c r="X7" s="125">
        <v>0</v>
      </c>
    </row>
    <row r="8" spans="1:24" x14ac:dyDescent="0.2">
      <c r="A8" s="20" t="s">
        <v>216</v>
      </c>
      <c r="B8" s="20" t="s">
        <v>395</v>
      </c>
      <c r="C8" s="21" t="s">
        <v>218</v>
      </c>
      <c r="D8" s="21" t="s">
        <v>489</v>
      </c>
      <c r="E8" s="23" t="str">
        <f>Calculations!D88</f>
        <v>SFM</v>
      </c>
      <c r="F8" s="20" t="s">
        <v>490</v>
      </c>
      <c r="G8" s="21" t="str">
        <f>"Z"&amp;Calculations!C88</f>
        <v>Z2</v>
      </c>
      <c r="H8" s="21" t="s">
        <v>220</v>
      </c>
      <c r="I8" s="24">
        <f>Calculations!F88</f>
        <v>0.68388480000000007</v>
      </c>
      <c r="J8" s="25">
        <f>Calculations!E88</f>
        <v>289.86799578005412</v>
      </c>
      <c r="K8" s="25">
        <f>Calculations!G88</f>
        <v>-7.0196506086829107</v>
      </c>
      <c r="L8" s="21">
        <v>10</v>
      </c>
      <c r="M8" s="21">
        <v>261.74</v>
      </c>
      <c r="N8" s="22">
        <v>380.92</v>
      </c>
      <c r="O8" s="21">
        <v>173.18</v>
      </c>
      <c r="P8" s="22">
        <v>119.18</v>
      </c>
      <c r="Q8" s="21">
        <v>0</v>
      </c>
      <c r="R8" s="21">
        <v>0</v>
      </c>
      <c r="S8" s="21">
        <v>0</v>
      </c>
      <c r="T8" s="21">
        <v>0</v>
      </c>
      <c r="U8" s="21">
        <v>0</v>
      </c>
      <c r="V8" s="21">
        <v>0</v>
      </c>
      <c r="W8" s="21">
        <v>0</v>
      </c>
      <c r="X8" s="21">
        <v>0</v>
      </c>
    </row>
    <row r="9" spans="1:24" x14ac:dyDescent="0.2">
      <c r="A9" s="20" t="s">
        <v>216</v>
      </c>
      <c r="B9" s="20" t="s">
        <v>395</v>
      </c>
      <c r="C9" s="21" t="s">
        <v>218</v>
      </c>
      <c r="D9" s="21" t="s">
        <v>489</v>
      </c>
      <c r="E9" s="23" t="str">
        <f>Calculations!D89</f>
        <v>SFM</v>
      </c>
      <c r="F9" s="20" t="s">
        <v>490</v>
      </c>
      <c r="G9" s="21" t="str">
        <f>"Z"&amp;Calculations!C89</f>
        <v>Z3</v>
      </c>
      <c r="H9" s="21" t="s">
        <v>220</v>
      </c>
      <c r="I9" s="24">
        <f>Calculations!F89</f>
        <v>0.62464320000000007</v>
      </c>
      <c r="J9" s="25">
        <f>Calculations!E89</f>
        <v>188.75035726476739</v>
      </c>
      <c r="K9" s="25">
        <f>Calculations!G89</f>
        <v>-6.1675062354932937</v>
      </c>
      <c r="L9" s="21">
        <v>10</v>
      </c>
      <c r="M9" s="21">
        <v>261.74</v>
      </c>
      <c r="N9" s="22">
        <v>380.92</v>
      </c>
      <c r="O9" s="21">
        <v>173.18</v>
      </c>
      <c r="P9" s="22">
        <v>119.18</v>
      </c>
      <c r="Q9" s="21">
        <v>0</v>
      </c>
      <c r="R9" s="21">
        <v>0</v>
      </c>
      <c r="S9" s="21">
        <v>0</v>
      </c>
      <c r="T9" s="21">
        <v>0</v>
      </c>
      <c r="U9" s="21">
        <v>0</v>
      </c>
      <c r="V9" s="21">
        <v>0</v>
      </c>
      <c r="W9" s="21">
        <v>0</v>
      </c>
      <c r="X9" s="21">
        <v>0</v>
      </c>
    </row>
    <row r="10" spans="1:24" x14ac:dyDescent="0.2">
      <c r="A10" s="20" t="s">
        <v>216</v>
      </c>
      <c r="B10" s="20" t="s">
        <v>395</v>
      </c>
      <c r="C10" s="21" t="s">
        <v>218</v>
      </c>
      <c r="D10" s="21" t="s">
        <v>489</v>
      </c>
      <c r="E10" s="23" t="str">
        <f>Calculations!D90</f>
        <v>SFM</v>
      </c>
      <c r="F10" s="20" t="s">
        <v>490</v>
      </c>
      <c r="G10" s="21" t="str">
        <f>"Z"&amp;Calculations!C90</f>
        <v>Z4</v>
      </c>
      <c r="H10" s="21" t="s">
        <v>220</v>
      </c>
      <c r="I10" s="24">
        <f>Calculations!F90</f>
        <v>0.61028160000000009</v>
      </c>
      <c r="J10" s="25">
        <f>Calculations!E90</f>
        <v>300.18716800606182</v>
      </c>
      <c r="K10" s="25">
        <f>Calculations!G90</f>
        <v>-4.8940425899160305</v>
      </c>
      <c r="L10" s="21">
        <v>10</v>
      </c>
      <c r="M10" s="21">
        <v>261.74</v>
      </c>
      <c r="N10" s="22">
        <v>380.92</v>
      </c>
      <c r="O10" s="21">
        <v>173.18</v>
      </c>
      <c r="P10" s="22">
        <v>119.18</v>
      </c>
      <c r="Q10" s="21">
        <v>0</v>
      </c>
      <c r="R10" s="21">
        <v>0</v>
      </c>
      <c r="S10" s="21">
        <v>0</v>
      </c>
      <c r="T10" s="21">
        <v>0</v>
      </c>
      <c r="U10" s="21">
        <v>0</v>
      </c>
      <c r="V10" s="21">
        <v>0</v>
      </c>
      <c r="W10" s="21">
        <v>0</v>
      </c>
      <c r="X10" s="21">
        <v>0</v>
      </c>
    </row>
    <row r="11" spans="1:24" ht="13.5" thickBot="1" x14ac:dyDescent="0.25">
      <c r="A11" s="130" t="s">
        <v>216</v>
      </c>
      <c r="B11" s="130" t="s">
        <v>395</v>
      </c>
      <c r="C11" s="131" t="s">
        <v>218</v>
      </c>
      <c r="D11" s="131" t="s">
        <v>489</v>
      </c>
      <c r="E11" s="132" t="str">
        <f>Calculations!D91</f>
        <v>SFM</v>
      </c>
      <c r="F11" s="130" t="s">
        <v>490</v>
      </c>
      <c r="G11" s="131" t="str">
        <f>"Z"&amp;Calculations!C91</f>
        <v>Z5</v>
      </c>
      <c r="H11" s="131" t="s">
        <v>220</v>
      </c>
      <c r="I11" s="133">
        <f>Calculations!F91</f>
        <v>0.65336640000000012</v>
      </c>
      <c r="J11" s="134">
        <f>Calculations!E91</f>
        <v>195.41094581442323</v>
      </c>
      <c r="K11" s="134">
        <f>Calculations!G91</f>
        <v>-7.3130290838149747</v>
      </c>
      <c r="L11" s="131">
        <v>10</v>
      </c>
      <c r="M11" s="131">
        <v>261.74</v>
      </c>
      <c r="N11" s="135">
        <v>380.92</v>
      </c>
      <c r="O11" s="131">
        <v>173.18</v>
      </c>
      <c r="P11" s="135">
        <v>119.18</v>
      </c>
      <c r="Q11" s="131">
        <v>0</v>
      </c>
      <c r="R11" s="131">
        <v>0</v>
      </c>
      <c r="S11" s="131">
        <v>0</v>
      </c>
      <c r="T11" s="131">
        <v>0</v>
      </c>
      <c r="U11" s="131">
        <v>0</v>
      </c>
      <c r="V11" s="131">
        <v>0</v>
      </c>
      <c r="W11" s="131">
        <v>0</v>
      </c>
      <c r="X11" s="131">
        <v>0</v>
      </c>
    </row>
    <row r="12" spans="1:24" s="28" customFormat="1" x14ac:dyDescent="0.2">
      <c r="A12" s="136" t="s">
        <v>216</v>
      </c>
      <c r="B12" s="137" t="s">
        <v>395</v>
      </c>
      <c r="C12" s="137" t="s">
        <v>218</v>
      </c>
      <c r="D12" s="137" t="s">
        <v>489</v>
      </c>
      <c r="E12" s="138" t="str">
        <f>Calculations!D92</f>
        <v>SFM</v>
      </c>
      <c r="F12" s="137" t="s">
        <v>490</v>
      </c>
      <c r="G12" s="137" t="str">
        <f>"Z"&amp;Calculations!C92</f>
        <v>Z11</v>
      </c>
      <c r="H12" s="137" t="s">
        <v>220</v>
      </c>
      <c r="I12" s="149">
        <f>Calculations!F92</f>
        <v>0.72337920000000011</v>
      </c>
      <c r="J12" s="150">
        <f>Calculations!E92</f>
        <v>608.08742848436577</v>
      </c>
      <c r="K12" s="150">
        <f>Calculations!G92</f>
        <v>-5.7742949198345395</v>
      </c>
      <c r="L12" s="137">
        <v>10</v>
      </c>
      <c r="M12" s="137">
        <v>261.74</v>
      </c>
      <c r="N12" s="138">
        <v>380.92</v>
      </c>
      <c r="O12" s="137">
        <v>173.18</v>
      </c>
      <c r="P12" s="138">
        <v>119.18</v>
      </c>
      <c r="Q12" s="137">
        <v>0</v>
      </c>
      <c r="R12" s="137">
        <v>0</v>
      </c>
      <c r="S12" s="137">
        <v>0</v>
      </c>
      <c r="T12" s="137">
        <v>0</v>
      </c>
      <c r="U12" s="137">
        <v>0</v>
      </c>
      <c r="V12" s="137">
        <v>0</v>
      </c>
      <c r="W12" s="137">
        <v>0</v>
      </c>
      <c r="X12" s="137">
        <v>0</v>
      </c>
    </row>
    <row r="13" spans="1:24" s="28" customFormat="1" x14ac:dyDescent="0.2">
      <c r="A13" s="141" t="s">
        <v>216</v>
      </c>
      <c r="B13" s="20" t="s">
        <v>395</v>
      </c>
      <c r="C13" s="20" t="s">
        <v>218</v>
      </c>
      <c r="D13" s="20" t="s">
        <v>489</v>
      </c>
      <c r="E13" s="23" t="str">
        <f>Calculations!D93</f>
        <v>SFM</v>
      </c>
      <c r="F13" s="20" t="s">
        <v>490</v>
      </c>
      <c r="G13" s="20" t="str">
        <f>"Z"&amp;Calculations!C93</f>
        <v>Z12</v>
      </c>
      <c r="H13" s="20" t="s">
        <v>220</v>
      </c>
      <c r="I13" s="151">
        <f>Calculations!F93</f>
        <v>0.69106560000000006</v>
      </c>
      <c r="J13" s="152">
        <f>Calculations!E93</f>
        <v>423.70355622489689</v>
      </c>
      <c r="K13" s="152">
        <f>Calculations!G93</f>
        <v>-5.6590711707349106</v>
      </c>
      <c r="L13" s="20">
        <v>10</v>
      </c>
      <c r="M13" s="20">
        <v>261.74</v>
      </c>
      <c r="N13" s="23">
        <v>380.92</v>
      </c>
      <c r="O13" s="20">
        <v>173.18</v>
      </c>
      <c r="P13" s="23">
        <v>119.18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20">
        <v>0</v>
      </c>
      <c r="X13" s="20">
        <v>0</v>
      </c>
    </row>
    <row r="14" spans="1:24" s="28" customFormat="1" ht="13.5" thickBot="1" x14ac:dyDescent="0.25">
      <c r="A14" s="144" t="s">
        <v>216</v>
      </c>
      <c r="B14" s="145" t="s">
        <v>395</v>
      </c>
      <c r="C14" s="145" t="s">
        <v>218</v>
      </c>
      <c r="D14" s="145" t="s">
        <v>489</v>
      </c>
      <c r="E14" s="146" t="str">
        <f>Calculations!D94</f>
        <v>SFM</v>
      </c>
      <c r="F14" s="145" t="s">
        <v>490</v>
      </c>
      <c r="G14" s="145" t="str">
        <f>"Z"&amp;Calculations!C94</f>
        <v>Z13</v>
      </c>
      <c r="H14" s="145" t="s">
        <v>220</v>
      </c>
      <c r="I14" s="153">
        <f>Calculations!F94</f>
        <v>0.70542720000000003</v>
      </c>
      <c r="J14" s="154">
        <f>Calculations!E94</f>
        <v>677.30564792303858</v>
      </c>
      <c r="K14" s="154">
        <f>Calculations!G94</f>
        <v>-5.6750976821042993</v>
      </c>
      <c r="L14" s="145">
        <v>10</v>
      </c>
      <c r="M14" s="145">
        <v>261.74</v>
      </c>
      <c r="N14" s="146">
        <v>380.92</v>
      </c>
      <c r="O14" s="145">
        <v>173.18</v>
      </c>
      <c r="P14" s="146">
        <v>119.18</v>
      </c>
      <c r="Q14" s="145">
        <v>0</v>
      </c>
      <c r="R14" s="145">
        <v>0</v>
      </c>
      <c r="S14" s="145">
        <v>0</v>
      </c>
      <c r="T14" s="145">
        <v>0</v>
      </c>
      <c r="U14" s="145">
        <v>0</v>
      </c>
      <c r="V14" s="145">
        <v>0</v>
      </c>
      <c r="W14" s="145">
        <v>0</v>
      </c>
      <c r="X14" s="145">
        <v>0</v>
      </c>
    </row>
    <row r="15" spans="1:24" x14ac:dyDescent="0.2">
      <c r="A15" s="124" t="s">
        <v>216</v>
      </c>
      <c r="B15" s="124" t="s">
        <v>395</v>
      </c>
      <c r="C15" s="125" t="s">
        <v>218</v>
      </c>
      <c r="D15" s="125" t="s">
        <v>489</v>
      </c>
      <c r="E15" s="126" t="str">
        <f>Calculations!D95</f>
        <v>SFM</v>
      </c>
      <c r="F15" s="124" t="s">
        <v>490</v>
      </c>
      <c r="G15" s="125" t="str">
        <f>"Z"&amp;Calculations!C95</f>
        <v>Z16</v>
      </c>
      <c r="H15" s="125" t="s">
        <v>220</v>
      </c>
      <c r="I15" s="127">
        <f>Calculations!F95</f>
        <v>0.6731136000000002</v>
      </c>
      <c r="J15" s="128">
        <f>Calculations!E95</f>
        <v>425.28256220923839</v>
      </c>
      <c r="K15" s="128">
        <f>Calculations!G95</f>
        <v>-9.0040757007684</v>
      </c>
      <c r="L15" s="125">
        <v>10</v>
      </c>
      <c r="M15" s="125">
        <v>261.74</v>
      </c>
      <c r="N15" s="129">
        <v>380.92</v>
      </c>
      <c r="O15" s="125">
        <v>173.18</v>
      </c>
      <c r="P15" s="129">
        <v>119.18</v>
      </c>
      <c r="Q15" s="125">
        <v>0</v>
      </c>
      <c r="R15" s="125">
        <v>0</v>
      </c>
      <c r="S15" s="125">
        <v>0</v>
      </c>
      <c r="T15" s="125">
        <v>0</v>
      </c>
      <c r="U15" s="125">
        <v>0</v>
      </c>
      <c r="V15" s="125">
        <v>0</v>
      </c>
      <c r="W15" s="125">
        <v>0</v>
      </c>
      <c r="X15" s="125">
        <v>0</v>
      </c>
    </row>
    <row r="16" spans="1:24" x14ac:dyDescent="0.2">
      <c r="A16" s="20" t="s">
        <v>216</v>
      </c>
      <c r="B16" s="20" t="s">
        <v>395</v>
      </c>
      <c r="C16" s="21" t="s">
        <v>218</v>
      </c>
      <c r="D16" s="21" t="s">
        <v>489</v>
      </c>
      <c r="E16" s="23" t="str">
        <f>Calculations!D96</f>
        <v>SFM</v>
      </c>
      <c r="F16" s="20" t="s">
        <v>490</v>
      </c>
      <c r="G16" s="20" t="s">
        <v>66</v>
      </c>
      <c r="H16" s="21" t="s">
        <v>220</v>
      </c>
      <c r="I16" s="24">
        <f>Calculations!F96</f>
        <v>0.68388480000000007</v>
      </c>
      <c r="J16" s="25">
        <f>Calculations!E96</f>
        <v>462.64145242310514</v>
      </c>
      <c r="K16" s="25">
        <f>Calculations!G96</f>
        <v>-5.9617155892657587</v>
      </c>
      <c r="L16" s="21">
        <v>10</v>
      </c>
      <c r="M16" s="21">
        <v>261.74</v>
      </c>
      <c r="N16" s="22">
        <v>380.92</v>
      </c>
      <c r="O16" s="21">
        <v>173.18</v>
      </c>
      <c r="P16" s="22">
        <v>119.18</v>
      </c>
      <c r="Q16" s="21">
        <v>0</v>
      </c>
      <c r="R16" s="21">
        <v>0</v>
      </c>
      <c r="S16" s="21">
        <v>0</v>
      </c>
      <c r="T16" s="21">
        <v>0</v>
      </c>
      <c r="U16" s="21">
        <v>0</v>
      </c>
      <c r="V16" s="21">
        <v>0</v>
      </c>
      <c r="W16" s="21">
        <v>0</v>
      </c>
      <c r="X16" s="21">
        <v>0</v>
      </c>
    </row>
    <row r="17" spans="1:24" x14ac:dyDescent="0.2">
      <c r="A17" s="20" t="s">
        <v>216</v>
      </c>
      <c r="B17" s="20" t="s">
        <v>395</v>
      </c>
      <c r="C17" s="21" t="s">
        <v>218</v>
      </c>
      <c r="D17" s="21" t="s">
        <v>489</v>
      </c>
      <c r="E17" s="23" t="str">
        <f>Calculations!D97</f>
        <v>MFM</v>
      </c>
      <c r="F17" s="20" t="s">
        <v>490</v>
      </c>
      <c r="G17" s="21" t="str">
        <f>"Z"&amp;Calculations!C97</f>
        <v>Z1</v>
      </c>
      <c r="H17" s="21" t="s">
        <v>220</v>
      </c>
      <c r="I17" s="24">
        <f>Calculations!F97</f>
        <v>0.45537543139632503</v>
      </c>
      <c r="J17" s="25">
        <f>Calculations!E97</f>
        <v>148.54489281985315</v>
      </c>
      <c r="K17" s="25">
        <f>Calculations!G97</f>
        <v>-5.9280948577159336</v>
      </c>
      <c r="L17" s="21">
        <v>10</v>
      </c>
      <c r="M17" s="21">
        <v>261.74</v>
      </c>
      <c r="N17" s="22">
        <v>380.92</v>
      </c>
      <c r="O17" s="21">
        <v>173.18</v>
      </c>
      <c r="P17" s="22">
        <v>119.18</v>
      </c>
      <c r="Q17" s="21">
        <v>0</v>
      </c>
      <c r="R17" s="21">
        <v>0</v>
      </c>
      <c r="S17" s="21">
        <v>0</v>
      </c>
      <c r="T17" s="21">
        <v>0</v>
      </c>
      <c r="U17" s="21">
        <v>0</v>
      </c>
      <c r="V17" s="21">
        <v>0</v>
      </c>
      <c r="W17" s="21">
        <v>0</v>
      </c>
      <c r="X17" s="21">
        <v>0</v>
      </c>
    </row>
    <row r="18" spans="1:24" x14ac:dyDescent="0.2">
      <c r="A18" s="20" t="s">
        <v>216</v>
      </c>
      <c r="B18" s="20" t="s">
        <v>395</v>
      </c>
      <c r="C18" s="21" t="s">
        <v>218</v>
      </c>
      <c r="D18" s="21" t="s">
        <v>489</v>
      </c>
      <c r="E18" s="23" t="str">
        <f>Calculations!D98</f>
        <v>MFM</v>
      </c>
      <c r="F18" s="20" t="s">
        <v>490</v>
      </c>
      <c r="G18" s="21" t="str">
        <f>"Z"&amp;Calculations!C98</f>
        <v>Z2</v>
      </c>
      <c r="H18" s="21" t="s">
        <v>220</v>
      </c>
      <c r="I18" s="24">
        <f>Calculations!F98</f>
        <v>0.41651656754460498</v>
      </c>
      <c r="J18" s="25">
        <f>Calculations!E98</f>
        <v>176.54263209730962</v>
      </c>
      <c r="K18" s="25">
        <f>Calculations!G98</f>
        <v>-4.2752825869079158</v>
      </c>
      <c r="L18" s="21">
        <v>10</v>
      </c>
      <c r="M18" s="21">
        <v>261.74</v>
      </c>
      <c r="N18" s="22">
        <v>380.92</v>
      </c>
      <c r="O18" s="21">
        <v>173.18</v>
      </c>
      <c r="P18" s="22">
        <v>119.18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v>0</v>
      </c>
      <c r="W18" s="21">
        <v>0</v>
      </c>
      <c r="X18" s="21">
        <v>0</v>
      </c>
    </row>
    <row r="19" spans="1:24" x14ac:dyDescent="0.2">
      <c r="A19" s="20" t="s">
        <v>216</v>
      </c>
      <c r="B19" s="20" t="s">
        <v>395</v>
      </c>
      <c r="C19" s="21" t="s">
        <v>218</v>
      </c>
      <c r="D19" s="21" t="s">
        <v>489</v>
      </c>
      <c r="E19" s="23" t="str">
        <f>Calculations!D99</f>
        <v>MFM</v>
      </c>
      <c r="F19" s="20" t="s">
        <v>490</v>
      </c>
      <c r="G19" s="21" t="str">
        <f>"Z"&amp;Calculations!C99</f>
        <v>Z3</v>
      </c>
      <c r="H19" s="21" t="s">
        <v>220</v>
      </c>
      <c r="I19" s="24">
        <f>Calculations!F99</f>
        <v>0.43071860767392878</v>
      </c>
      <c r="J19" s="25">
        <f>Calculations!E99</f>
        <v>130.15156665283033</v>
      </c>
      <c r="K19" s="25">
        <f>Calculations!G99</f>
        <v>-4.2527633352479386</v>
      </c>
      <c r="L19" s="21">
        <v>10</v>
      </c>
      <c r="M19" s="21">
        <v>261.74</v>
      </c>
      <c r="N19" s="22">
        <v>380.92</v>
      </c>
      <c r="O19" s="21">
        <v>173.18</v>
      </c>
      <c r="P19" s="22">
        <v>119.18</v>
      </c>
      <c r="Q19" s="21">
        <v>0</v>
      </c>
      <c r="R19" s="21">
        <v>0</v>
      </c>
      <c r="S19" s="21">
        <v>0</v>
      </c>
      <c r="T19" s="21">
        <v>0</v>
      </c>
      <c r="U19" s="21">
        <v>0</v>
      </c>
      <c r="V19" s="21">
        <v>0</v>
      </c>
      <c r="W19" s="21">
        <v>0</v>
      </c>
      <c r="X19" s="21">
        <v>0</v>
      </c>
    </row>
    <row r="20" spans="1:24" x14ac:dyDescent="0.2">
      <c r="A20" s="20" t="s">
        <v>216</v>
      </c>
      <c r="B20" s="20" t="s">
        <v>395</v>
      </c>
      <c r="C20" s="21" t="s">
        <v>218</v>
      </c>
      <c r="D20" s="21" t="s">
        <v>489</v>
      </c>
      <c r="E20" s="23" t="str">
        <f>Calculations!D100</f>
        <v>MFM</v>
      </c>
      <c r="F20" s="20" t="s">
        <v>490</v>
      </c>
      <c r="G20" s="21" t="str">
        <f>"Z"&amp;Calculations!C100</f>
        <v>Z4</v>
      </c>
      <c r="H20" s="21" t="s">
        <v>220</v>
      </c>
      <c r="I20" s="24">
        <f>Calculations!F100</f>
        <v>0.43372357550237201</v>
      </c>
      <c r="J20" s="25">
        <f>Calculations!E100</f>
        <v>213.34127037013792</v>
      </c>
      <c r="K20" s="25">
        <f>Calculations!G100</f>
        <v>-3.478167538984084</v>
      </c>
      <c r="L20" s="21">
        <v>10</v>
      </c>
      <c r="M20" s="21">
        <v>261.74</v>
      </c>
      <c r="N20" s="22">
        <v>380.92</v>
      </c>
      <c r="O20" s="21">
        <v>173.18</v>
      </c>
      <c r="P20" s="22">
        <v>119.18</v>
      </c>
      <c r="Q20" s="21">
        <v>0</v>
      </c>
      <c r="R20" s="21">
        <v>0</v>
      </c>
      <c r="S20" s="21">
        <v>0</v>
      </c>
      <c r="T20" s="21">
        <v>0</v>
      </c>
      <c r="U20" s="21">
        <v>0</v>
      </c>
      <c r="V20" s="21">
        <v>0</v>
      </c>
      <c r="W20" s="21">
        <v>0</v>
      </c>
      <c r="X20" s="21">
        <v>0</v>
      </c>
    </row>
    <row r="21" spans="1:24" ht="13.5" thickBot="1" x14ac:dyDescent="0.25">
      <c r="A21" s="130" t="s">
        <v>216</v>
      </c>
      <c r="B21" s="130" t="s">
        <v>395</v>
      </c>
      <c r="C21" s="131" t="s">
        <v>218</v>
      </c>
      <c r="D21" s="131" t="s">
        <v>489</v>
      </c>
      <c r="E21" s="132" t="str">
        <f>Calculations!D101</f>
        <v>MFM</v>
      </c>
      <c r="F21" s="130" t="s">
        <v>490</v>
      </c>
      <c r="G21" s="131" t="str">
        <f>"Z"&amp;Calculations!C101</f>
        <v>Z5</v>
      </c>
      <c r="H21" s="131" t="s">
        <v>220</v>
      </c>
      <c r="I21" s="133">
        <f>Calculations!F101</f>
        <v>0.42695733147747</v>
      </c>
      <c r="J21" s="134">
        <f>Calculations!E101</f>
        <v>127.6957859577943</v>
      </c>
      <c r="K21" s="134">
        <f>Calculations!G101</f>
        <v>-4.7788673899404195</v>
      </c>
      <c r="L21" s="131">
        <v>10</v>
      </c>
      <c r="M21" s="131">
        <v>261.74</v>
      </c>
      <c r="N21" s="135">
        <v>380.92</v>
      </c>
      <c r="O21" s="131">
        <v>173.18</v>
      </c>
      <c r="P21" s="135">
        <v>119.18</v>
      </c>
      <c r="Q21" s="131">
        <v>0</v>
      </c>
      <c r="R21" s="131">
        <v>0</v>
      </c>
      <c r="S21" s="131">
        <v>0</v>
      </c>
      <c r="T21" s="131">
        <v>0</v>
      </c>
      <c r="U21" s="131">
        <v>0</v>
      </c>
      <c r="V21" s="131">
        <v>0</v>
      </c>
      <c r="W21" s="131">
        <v>0</v>
      </c>
      <c r="X21" s="131">
        <v>0</v>
      </c>
    </row>
    <row r="22" spans="1:24" s="28" customFormat="1" x14ac:dyDescent="0.2">
      <c r="A22" s="136" t="s">
        <v>216</v>
      </c>
      <c r="B22" s="137" t="s">
        <v>395</v>
      </c>
      <c r="C22" s="137" t="s">
        <v>218</v>
      </c>
      <c r="D22" s="137" t="s">
        <v>489</v>
      </c>
      <c r="E22" s="138" t="str">
        <f>Calculations!D102</f>
        <v>MFM</v>
      </c>
      <c r="F22" s="137" t="s">
        <v>490</v>
      </c>
      <c r="G22" s="137" t="str">
        <f>"Z"&amp;Calculations!C102</f>
        <v>Z11</v>
      </c>
      <c r="H22" s="137" t="s">
        <v>220</v>
      </c>
      <c r="I22" s="149">
        <f>Calculations!F102</f>
        <v>0.45293551912568319</v>
      </c>
      <c r="J22" s="150">
        <f>Calculations!E102</f>
        <v>380.74690991165892</v>
      </c>
      <c r="K22" s="150">
        <f>Calculations!G102</f>
        <v>-3.6155079757616089</v>
      </c>
      <c r="L22" s="137">
        <v>10</v>
      </c>
      <c r="M22" s="137">
        <v>261.74</v>
      </c>
      <c r="N22" s="138">
        <v>380.92</v>
      </c>
      <c r="O22" s="137">
        <v>173.18</v>
      </c>
      <c r="P22" s="138">
        <v>119.18</v>
      </c>
      <c r="Q22" s="137">
        <v>0</v>
      </c>
      <c r="R22" s="137">
        <v>0</v>
      </c>
      <c r="S22" s="137">
        <v>0</v>
      </c>
      <c r="T22" s="137">
        <v>0</v>
      </c>
      <c r="U22" s="137">
        <v>0</v>
      </c>
      <c r="V22" s="137">
        <v>0</v>
      </c>
      <c r="W22" s="137">
        <v>0</v>
      </c>
      <c r="X22" s="137">
        <v>0</v>
      </c>
    </row>
    <row r="23" spans="1:24" s="28" customFormat="1" x14ac:dyDescent="0.2">
      <c r="A23" s="141" t="s">
        <v>216</v>
      </c>
      <c r="B23" s="20" t="s">
        <v>395</v>
      </c>
      <c r="C23" s="20" t="s">
        <v>218</v>
      </c>
      <c r="D23" s="20" t="s">
        <v>489</v>
      </c>
      <c r="E23" s="23" t="str">
        <f>Calculations!D103</f>
        <v>MFM</v>
      </c>
      <c r="F23" s="20" t="s">
        <v>490</v>
      </c>
      <c r="G23" s="20" t="str">
        <f>"Z"&amp;Calculations!C103</f>
        <v>Z12</v>
      </c>
      <c r="H23" s="20" t="s">
        <v>220</v>
      </c>
      <c r="I23" s="151">
        <f>Calculations!F103</f>
        <v>0.41582988094915752</v>
      </c>
      <c r="J23" s="152">
        <f>Calculations!E103</f>
        <v>254.95206148697537</v>
      </c>
      <c r="K23" s="152">
        <f>Calculations!G103</f>
        <v>-3.4051917664683455</v>
      </c>
      <c r="L23" s="20">
        <v>10</v>
      </c>
      <c r="M23" s="20">
        <v>261.74</v>
      </c>
      <c r="N23" s="23">
        <v>380.92</v>
      </c>
      <c r="O23" s="20">
        <v>173.18</v>
      </c>
      <c r="P23" s="23">
        <v>119.18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v>0</v>
      </c>
      <c r="W23" s="20">
        <v>0</v>
      </c>
      <c r="X23" s="20">
        <v>0</v>
      </c>
    </row>
    <row r="24" spans="1:24" s="28" customFormat="1" ht="13.5" thickBot="1" x14ac:dyDescent="0.25">
      <c r="A24" s="144" t="s">
        <v>216</v>
      </c>
      <c r="B24" s="145" t="s">
        <v>395</v>
      </c>
      <c r="C24" s="145" t="s">
        <v>218</v>
      </c>
      <c r="D24" s="145" t="s">
        <v>489</v>
      </c>
      <c r="E24" s="146" t="str">
        <f>Calculations!D104</f>
        <v>MFM</v>
      </c>
      <c r="F24" s="145" t="s">
        <v>490</v>
      </c>
      <c r="G24" s="145" t="str">
        <f>"Z"&amp;Calculations!C104</f>
        <v>Z13</v>
      </c>
      <c r="H24" s="145" t="s">
        <v>220</v>
      </c>
      <c r="I24" s="153">
        <f>Calculations!F104</f>
        <v>0.45671886569237385</v>
      </c>
      <c r="J24" s="154">
        <f>Calculations!E104</f>
        <v>438.51196444714424</v>
      </c>
      <c r="K24" s="154">
        <f>Calculations!G104</f>
        <v>-3.6742617467317618</v>
      </c>
      <c r="L24" s="145">
        <v>10</v>
      </c>
      <c r="M24" s="145">
        <v>261.74</v>
      </c>
      <c r="N24" s="146">
        <v>380.92</v>
      </c>
      <c r="O24" s="145">
        <v>173.18</v>
      </c>
      <c r="P24" s="146">
        <v>119.18</v>
      </c>
      <c r="Q24" s="145">
        <v>0</v>
      </c>
      <c r="R24" s="145">
        <v>0</v>
      </c>
      <c r="S24" s="145">
        <v>0</v>
      </c>
      <c r="T24" s="145">
        <v>0</v>
      </c>
      <c r="U24" s="145">
        <v>0</v>
      </c>
      <c r="V24" s="145">
        <v>0</v>
      </c>
      <c r="W24" s="145">
        <v>0</v>
      </c>
      <c r="X24" s="145">
        <v>0</v>
      </c>
    </row>
    <row r="25" spans="1:24" x14ac:dyDescent="0.2">
      <c r="A25" s="124" t="s">
        <v>216</v>
      </c>
      <c r="B25" s="124" t="s">
        <v>395</v>
      </c>
      <c r="C25" s="125" t="s">
        <v>218</v>
      </c>
      <c r="D25" s="125" t="s">
        <v>489</v>
      </c>
      <c r="E25" s="126" t="str">
        <f>Calculations!D105</f>
        <v>MFM</v>
      </c>
      <c r="F25" s="124" t="s">
        <v>490</v>
      </c>
      <c r="G25" s="125" t="str">
        <f>"Z"&amp;Calculations!C105</f>
        <v>Z16</v>
      </c>
      <c r="H25" s="125" t="s">
        <v>220</v>
      </c>
      <c r="I25" s="127">
        <f>Calculations!F105</f>
        <v>0.42418492097501964</v>
      </c>
      <c r="J25" s="128">
        <f>Calculations!E105</f>
        <v>268.00595032217387</v>
      </c>
      <c r="K25" s="128">
        <f>Calculations!G105</f>
        <v>-5.6742177540069569</v>
      </c>
      <c r="L25" s="125">
        <v>10</v>
      </c>
      <c r="M25" s="125">
        <v>261.74</v>
      </c>
      <c r="N25" s="129">
        <v>380.92</v>
      </c>
      <c r="O25" s="125">
        <v>173.18</v>
      </c>
      <c r="P25" s="129">
        <v>119.18</v>
      </c>
      <c r="Q25" s="125">
        <v>0</v>
      </c>
      <c r="R25" s="125">
        <v>0</v>
      </c>
      <c r="S25" s="125">
        <v>0</v>
      </c>
      <c r="T25" s="125">
        <v>0</v>
      </c>
      <c r="U25" s="125">
        <v>0</v>
      </c>
      <c r="V25" s="125">
        <v>0</v>
      </c>
      <c r="W25" s="125">
        <v>0</v>
      </c>
      <c r="X25" s="125">
        <v>0</v>
      </c>
    </row>
    <row r="26" spans="1:24" x14ac:dyDescent="0.2">
      <c r="A26" s="20" t="s">
        <v>216</v>
      </c>
      <c r="B26" s="20" t="s">
        <v>395</v>
      </c>
      <c r="C26" s="21" t="s">
        <v>218</v>
      </c>
      <c r="D26" s="21" t="s">
        <v>489</v>
      </c>
      <c r="E26" s="23" t="str">
        <f>Calculations!D106</f>
        <v>MFM</v>
      </c>
      <c r="F26" s="20" t="s">
        <v>490</v>
      </c>
      <c r="G26" s="20" t="s">
        <v>66</v>
      </c>
      <c r="H26" s="21" t="s">
        <v>220</v>
      </c>
      <c r="I26" s="24">
        <f>Calculations!F106</f>
        <v>0.44527424688437101</v>
      </c>
      <c r="J26" s="25">
        <f>Calculations!E106</f>
        <v>301.22372116647375</v>
      </c>
      <c r="K26" s="25">
        <f>Calculations!G106</f>
        <v>-3.8816455916977897</v>
      </c>
      <c r="L26" s="21">
        <v>10</v>
      </c>
      <c r="M26" s="21">
        <v>261.74</v>
      </c>
      <c r="N26" s="22">
        <v>380.92</v>
      </c>
      <c r="O26" s="21">
        <v>173.18</v>
      </c>
      <c r="P26" s="22">
        <v>119.18</v>
      </c>
      <c r="Q26" s="21">
        <v>0</v>
      </c>
      <c r="R26" s="21">
        <v>0</v>
      </c>
      <c r="S26" s="21">
        <v>0</v>
      </c>
      <c r="T26" s="21">
        <v>0</v>
      </c>
      <c r="U26" s="21">
        <v>0</v>
      </c>
      <c r="V26" s="21">
        <v>0</v>
      </c>
      <c r="W26" s="21">
        <v>0</v>
      </c>
      <c r="X26" s="21">
        <v>0</v>
      </c>
    </row>
    <row r="27" spans="1:24" x14ac:dyDescent="0.2">
      <c r="A27" s="20" t="s">
        <v>216</v>
      </c>
      <c r="B27" s="20" t="s">
        <v>395</v>
      </c>
      <c r="C27" s="21" t="s">
        <v>218</v>
      </c>
      <c r="D27" s="21" t="s">
        <v>489</v>
      </c>
      <c r="E27" s="23" t="str">
        <f>Calculations!D107</f>
        <v>DMO</v>
      </c>
      <c r="F27" s="20" t="s">
        <v>490</v>
      </c>
      <c r="G27" s="21" t="str">
        <f>"Z"&amp;Calculations!C107</f>
        <v>Z1</v>
      </c>
      <c r="H27" s="21" t="s">
        <v>220</v>
      </c>
      <c r="I27" s="24">
        <f>Calculations!F107</f>
        <v>0.73055999999999999</v>
      </c>
      <c r="J27" s="25">
        <f>Calculations!E107</f>
        <v>171.82317701746999</v>
      </c>
      <c r="K27" s="25">
        <f>Calculations!G107</f>
        <v>-4.8556623206218816</v>
      </c>
      <c r="L27" s="21">
        <v>10</v>
      </c>
      <c r="M27" s="21">
        <v>261.74</v>
      </c>
      <c r="N27" s="22">
        <v>380.92</v>
      </c>
      <c r="O27" s="21">
        <v>173.18</v>
      </c>
      <c r="P27" s="22">
        <v>119.18</v>
      </c>
      <c r="Q27" s="21">
        <v>0</v>
      </c>
      <c r="R27" s="21">
        <v>0</v>
      </c>
      <c r="S27" s="21">
        <v>0</v>
      </c>
      <c r="T27" s="21">
        <v>0</v>
      </c>
      <c r="U27" s="21">
        <v>0</v>
      </c>
      <c r="V27" s="21">
        <v>0</v>
      </c>
      <c r="W27" s="21">
        <v>0</v>
      </c>
      <c r="X27" s="21">
        <v>0</v>
      </c>
    </row>
    <row r="28" spans="1:24" x14ac:dyDescent="0.2">
      <c r="A28" s="20" t="s">
        <v>216</v>
      </c>
      <c r="B28" s="20" t="s">
        <v>395</v>
      </c>
      <c r="C28" s="21" t="s">
        <v>218</v>
      </c>
      <c r="D28" s="21" t="s">
        <v>489</v>
      </c>
      <c r="E28" s="23" t="str">
        <f>Calculations!D108</f>
        <v>DMO</v>
      </c>
      <c r="F28" s="20" t="s">
        <v>490</v>
      </c>
      <c r="G28" s="21" t="str">
        <f>"Z"&amp;Calculations!C108</f>
        <v>Z2</v>
      </c>
      <c r="H28" s="21" t="s">
        <v>220</v>
      </c>
      <c r="I28" s="24">
        <f>Calculations!F108</f>
        <v>0.73055999999999999</v>
      </c>
      <c r="J28" s="25">
        <f>Calculations!E108</f>
        <v>568.05081104705357</v>
      </c>
      <c r="K28" s="25">
        <f>Calculations!G108</f>
        <v>-5.2162992693552441</v>
      </c>
      <c r="L28" s="21">
        <v>10</v>
      </c>
      <c r="M28" s="21">
        <v>261.74</v>
      </c>
      <c r="N28" s="22">
        <v>380.92</v>
      </c>
      <c r="O28" s="21">
        <v>173.18</v>
      </c>
      <c r="P28" s="22">
        <v>119.18</v>
      </c>
      <c r="Q28" s="21">
        <v>0</v>
      </c>
      <c r="R28" s="21">
        <v>0</v>
      </c>
      <c r="S28" s="21">
        <v>0</v>
      </c>
      <c r="T28" s="21">
        <v>0</v>
      </c>
      <c r="U28" s="21">
        <v>0</v>
      </c>
      <c r="V28" s="21">
        <v>0</v>
      </c>
      <c r="W28" s="21">
        <v>0</v>
      </c>
      <c r="X28" s="21">
        <v>0</v>
      </c>
    </row>
    <row r="29" spans="1:24" x14ac:dyDescent="0.2">
      <c r="A29" s="20" t="s">
        <v>216</v>
      </c>
      <c r="B29" s="20" t="s">
        <v>395</v>
      </c>
      <c r="C29" s="21" t="s">
        <v>218</v>
      </c>
      <c r="D29" s="21" t="s">
        <v>489</v>
      </c>
      <c r="E29" s="23" t="str">
        <f>Calculations!D109</f>
        <v>DMO</v>
      </c>
      <c r="F29" s="20" t="s">
        <v>490</v>
      </c>
      <c r="G29" s="21" t="str">
        <f>"Z"&amp;Calculations!C109</f>
        <v>Z3</v>
      </c>
      <c r="H29" s="21" t="s">
        <v>220</v>
      </c>
      <c r="I29" s="24">
        <f>Calculations!F109</f>
        <v>0.73055999999999999</v>
      </c>
      <c r="J29" s="25">
        <f>Calculations!E109</f>
        <v>330.18311219417797</v>
      </c>
      <c r="K29" s="25">
        <f>Calculations!G109</f>
        <v>-4.2699473193653414</v>
      </c>
      <c r="L29" s="21">
        <v>10</v>
      </c>
      <c r="M29" s="21">
        <v>261.74</v>
      </c>
      <c r="N29" s="22">
        <v>380.92</v>
      </c>
      <c r="O29" s="21">
        <v>173.18</v>
      </c>
      <c r="P29" s="22">
        <v>119.18</v>
      </c>
      <c r="Q29" s="21">
        <v>0</v>
      </c>
      <c r="R29" s="21">
        <v>0</v>
      </c>
      <c r="S29" s="21">
        <v>0</v>
      </c>
      <c r="T29" s="21">
        <v>0</v>
      </c>
      <c r="U29" s="21">
        <v>0</v>
      </c>
      <c r="V29" s="21">
        <v>0</v>
      </c>
      <c r="W29" s="21">
        <v>0</v>
      </c>
      <c r="X29" s="21">
        <v>0</v>
      </c>
    </row>
    <row r="30" spans="1:24" x14ac:dyDescent="0.2">
      <c r="A30" s="20" t="s">
        <v>216</v>
      </c>
      <c r="B30" s="20" t="s">
        <v>395</v>
      </c>
      <c r="C30" s="21" t="s">
        <v>218</v>
      </c>
      <c r="D30" s="21" t="s">
        <v>489</v>
      </c>
      <c r="E30" s="23" t="str">
        <f>Calculations!D110</f>
        <v>DMO</v>
      </c>
      <c r="F30" s="20" t="s">
        <v>490</v>
      </c>
      <c r="G30" s="21" t="str">
        <f>"Z"&amp;Calculations!C110</f>
        <v>Z4</v>
      </c>
      <c r="H30" s="21" t="s">
        <v>220</v>
      </c>
      <c r="I30" s="24">
        <f>Calculations!F110</f>
        <v>0.73055999999999999</v>
      </c>
      <c r="J30" s="25">
        <f>Calculations!E110</f>
        <v>627.00500568632879</v>
      </c>
      <c r="K30" s="25">
        <f>Calculations!G110</f>
        <v>-3.6618471349941037</v>
      </c>
      <c r="L30" s="21">
        <v>10</v>
      </c>
      <c r="M30" s="21">
        <v>261.74</v>
      </c>
      <c r="N30" s="22">
        <v>380.92</v>
      </c>
      <c r="O30" s="21">
        <v>173.18</v>
      </c>
      <c r="P30" s="22">
        <v>119.18</v>
      </c>
      <c r="Q30" s="21">
        <v>0</v>
      </c>
      <c r="R30" s="21">
        <v>0</v>
      </c>
      <c r="S30" s="21">
        <v>0</v>
      </c>
      <c r="T30" s="21">
        <v>0</v>
      </c>
      <c r="U30" s="21">
        <v>0</v>
      </c>
      <c r="V30" s="21">
        <v>0</v>
      </c>
      <c r="W30" s="21">
        <v>0</v>
      </c>
      <c r="X30" s="21">
        <v>0</v>
      </c>
    </row>
    <row r="31" spans="1:24" ht="13.5" thickBot="1" x14ac:dyDescent="0.25">
      <c r="A31" s="130" t="s">
        <v>216</v>
      </c>
      <c r="B31" s="130" t="s">
        <v>395</v>
      </c>
      <c r="C31" s="131" t="s">
        <v>218</v>
      </c>
      <c r="D31" s="131" t="s">
        <v>489</v>
      </c>
      <c r="E31" s="132" t="str">
        <f>Calculations!D111</f>
        <v>DMO</v>
      </c>
      <c r="F31" s="130" t="s">
        <v>490</v>
      </c>
      <c r="G31" s="131" t="str">
        <f>"Z"&amp;Calculations!C111</f>
        <v>Z5</v>
      </c>
      <c r="H31" s="131" t="s">
        <v>220</v>
      </c>
      <c r="I31" s="133">
        <f>Calculations!F111</f>
        <v>0.73055999999999999</v>
      </c>
      <c r="J31" s="134">
        <f>Calculations!E111</f>
        <v>352.00724252156363</v>
      </c>
      <c r="K31" s="134">
        <f>Calculations!G111</f>
        <v>-5.115753163818189</v>
      </c>
      <c r="L31" s="131">
        <v>10</v>
      </c>
      <c r="M31" s="131">
        <v>261.74</v>
      </c>
      <c r="N31" s="135">
        <v>380.92</v>
      </c>
      <c r="O31" s="131">
        <v>173.18</v>
      </c>
      <c r="P31" s="135">
        <v>119.18</v>
      </c>
      <c r="Q31" s="131">
        <v>0</v>
      </c>
      <c r="R31" s="131">
        <v>0</v>
      </c>
      <c r="S31" s="131">
        <v>0</v>
      </c>
      <c r="T31" s="131">
        <v>0</v>
      </c>
      <c r="U31" s="131">
        <v>0</v>
      </c>
      <c r="V31" s="131">
        <v>0</v>
      </c>
      <c r="W31" s="131">
        <v>0</v>
      </c>
      <c r="X31" s="131">
        <v>0</v>
      </c>
    </row>
    <row r="32" spans="1:24" s="28" customFormat="1" x14ac:dyDescent="0.2">
      <c r="A32" s="136" t="s">
        <v>216</v>
      </c>
      <c r="B32" s="137" t="s">
        <v>395</v>
      </c>
      <c r="C32" s="137" t="s">
        <v>218</v>
      </c>
      <c r="D32" s="137" t="s">
        <v>489</v>
      </c>
      <c r="E32" s="138" t="str">
        <f>Calculations!D112</f>
        <v>DMO</v>
      </c>
      <c r="F32" s="137" t="s">
        <v>490</v>
      </c>
      <c r="G32" s="137" t="str">
        <f>"Z"&amp;Calculations!C112</f>
        <v>Z11</v>
      </c>
      <c r="H32" s="137" t="s">
        <v>220</v>
      </c>
      <c r="I32" s="149">
        <f>Calculations!F112</f>
        <v>0.73056000000000021</v>
      </c>
      <c r="J32" s="150">
        <f>Calculations!E112</f>
        <v>1194.714445500302</v>
      </c>
      <c r="K32" s="150">
        <f>Calculations!G112</f>
        <v>-5.0712677310329033</v>
      </c>
      <c r="L32" s="137">
        <v>10</v>
      </c>
      <c r="M32" s="137">
        <v>261.74</v>
      </c>
      <c r="N32" s="138">
        <v>380.92</v>
      </c>
      <c r="O32" s="137">
        <v>173.18</v>
      </c>
      <c r="P32" s="138">
        <v>119.18</v>
      </c>
      <c r="Q32" s="137">
        <v>0</v>
      </c>
      <c r="R32" s="137">
        <v>0</v>
      </c>
      <c r="S32" s="137">
        <v>0</v>
      </c>
      <c r="T32" s="137">
        <v>0</v>
      </c>
      <c r="U32" s="137">
        <v>0</v>
      </c>
      <c r="V32" s="137">
        <v>0</v>
      </c>
      <c r="W32" s="137">
        <v>0</v>
      </c>
      <c r="X32" s="137">
        <v>0</v>
      </c>
    </row>
    <row r="33" spans="1:24" s="28" customFormat="1" x14ac:dyDescent="0.2">
      <c r="A33" s="141" t="s">
        <v>216</v>
      </c>
      <c r="B33" s="20" t="s">
        <v>395</v>
      </c>
      <c r="C33" s="20" t="s">
        <v>218</v>
      </c>
      <c r="D33" s="20" t="s">
        <v>489</v>
      </c>
      <c r="E33" s="23" t="str">
        <f>Calculations!D113</f>
        <v>DMO</v>
      </c>
      <c r="F33" s="20" t="s">
        <v>490</v>
      </c>
      <c r="G33" s="20" t="str">
        <f>"Z"&amp;Calculations!C113</f>
        <v>Z12</v>
      </c>
      <c r="H33" s="20" t="s">
        <v>220</v>
      </c>
      <c r="I33" s="151">
        <f>Calculations!F113</f>
        <v>0.73056000000000021</v>
      </c>
      <c r="J33" s="152">
        <f>Calculations!E113</f>
        <v>900.12603955207135</v>
      </c>
      <c r="K33" s="152">
        <f>Calculations!G113</f>
        <v>-4.5548268229521742</v>
      </c>
      <c r="L33" s="20">
        <v>10</v>
      </c>
      <c r="M33" s="20">
        <v>261.74</v>
      </c>
      <c r="N33" s="23">
        <v>380.92</v>
      </c>
      <c r="O33" s="20">
        <v>173.18</v>
      </c>
      <c r="P33" s="23">
        <v>119.18</v>
      </c>
      <c r="Q33" s="20">
        <v>0</v>
      </c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20">
        <v>0</v>
      </c>
      <c r="X33" s="20">
        <v>0</v>
      </c>
    </row>
    <row r="34" spans="1:24" s="28" customFormat="1" ht="13.5" thickBot="1" x14ac:dyDescent="0.25">
      <c r="A34" s="144" t="s">
        <v>216</v>
      </c>
      <c r="B34" s="145" t="s">
        <v>395</v>
      </c>
      <c r="C34" s="145" t="s">
        <v>218</v>
      </c>
      <c r="D34" s="145" t="s">
        <v>489</v>
      </c>
      <c r="E34" s="146" t="str">
        <f>Calculations!D114</f>
        <v>DMO</v>
      </c>
      <c r="F34" s="145" t="s">
        <v>490</v>
      </c>
      <c r="G34" s="145" t="str">
        <f>"Z"&amp;Calculations!C114</f>
        <v>Z13</v>
      </c>
      <c r="H34" s="145" t="s">
        <v>220</v>
      </c>
      <c r="I34" s="153">
        <f>Calculations!F114</f>
        <v>0.73056000000000021</v>
      </c>
      <c r="J34" s="154">
        <f>Calculations!E114</f>
        <v>1252.5383766034349</v>
      </c>
      <c r="K34" s="154">
        <f>Calculations!G114</f>
        <v>-4.3685290502777079</v>
      </c>
      <c r="L34" s="145">
        <v>10</v>
      </c>
      <c r="M34" s="145">
        <v>261.74</v>
      </c>
      <c r="N34" s="146">
        <v>380.92</v>
      </c>
      <c r="O34" s="145">
        <v>173.18</v>
      </c>
      <c r="P34" s="146">
        <v>119.18</v>
      </c>
      <c r="Q34" s="145">
        <v>0</v>
      </c>
      <c r="R34" s="145">
        <v>0</v>
      </c>
      <c r="S34" s="145">
        <v>0</v>
      </c>
      <c r="T34" s="145">
        <v>0</v>
      </c>
      <c r="U34" s="145">
        <v>0</v>
      </c>
      <c r="V34" s="145">
        <v>0</v>
      </c>
      <c r="W34" s="145">
        <v>0</v>
      </c>
      <c r="X34" s="145">
        <v>0</v>
      </c>
    </row>
    <row r="35" spans="1:24" x14ac:dyDescent="0.2">
      <c r="A35" s="124" t="s">
        <v>216</v>
      </c>
      <c r="B35" s="124" t="s">
        <v>395</v>
      </c>
      <c r="C35" s="125" t="s">
        <v>218</v>
      </c>
      <c r="D35" s="125" t="s">
        <v>489</v>
      </c>
      <c r="E35" s="126" t="str">
        <f>Calculations!D115</f>
        <v>DMO</v>
      </c>
      <c r="F35" s="124" t="s">
        <v>490</v>
      </c>
      <c r="G35" s="125" t="str">
        <f>"Z"&amp;Calculations!C115</f>
        <v>Z16</v>
      </c>
      <c r="H35" s="125" t="s">
        <v>220</v>
      </c>
      <c r="I35" s="127">
        <f>Calculations!F115</f>
        <v>0.73056000000000021</v>
      </c>
      <c r="J35" s="128">
        <f>Calculations!E115</f>
        <v>714.17344319637516</v>
      </c>
      <c r="K35" s="128">
        <f>Calculations!G115</f>
        <v>-7.7758397944588218</v>
      </c>
      <c r="L35" s="125">
        <v>10</v>
      </c>
      <c r="M35" s="125">
        <v>261.74</v>
      </c>
      <c r="N35" s="129">
        <v>380.92</v>
      </c>
      <c r="O35" s="125">
        <v>173.18</v>
      </c>
      <c r="P35" s="129">
        <v>119.18</v>
      </c>
      <c r="Q35" s="125">
        <v>0</v>
      </c>
      <c r="R35" s="125">
        <v>0</v>
      </c>
      <c r="S35" s="125">
        <v>0</v>
      </c>
      <c r="T35" s="125">
        <v>0</v>
      </c>
      <c r="U35" s="125">
        <v>0</v>
      </c>
      <c r="V35" s="125">
        <v>0</v>
      </c>
      <c r="W35" s="125">
        <v>0</v>
      </c>
      <c r="X35" s="125">
        <v>0</v>
      </c>
    </row>
    <row r="36" spans="1:24" x14ac:dyDescent="0.2">
      <c r="A36" s="20" t="s">
        <v>216</v>
      </c>
      <c r="B36" s="20" t="s">
        <v>395</v>
      </c>
      <c r="C36" s="21" t="s">
        <v>218</v>
      </c>
      <c r="D36" s="21" t="s">
        <v>489</v>
      </c>
      <c r="E36" s="23" t="str">
        <f>Calculations!D116</f>
        <v>DMO</v>
      </c>
      <c r="F36" s="20" t="s">
        <v>490</v>
      </c>
      <c r="G36" s="20" t="s">
        <v>66</v>
      </c>
      <c r="H36" s="21" t="s">
        <v>220</v>
      </c>
      <c r="I36" s="24">
        <f>Calculations!F116</f>
        <v>0.73055999999999999</v>
      </c>
      <c r="J36" s="25">
        <f>Calculations!E116</f>
        <v>964.31075528286146</v>
      </c>
      <c r="K36" s="25">
        <f>Calculations!G116</f>
        <v>-4.8951083212811355</v>
      </c>
      <c r="L36" s="21">
        <v>10</v>
      </c>
      <c r="M36" s="21">
        <v>261.74</v>
      </c>
      <c r="N36" s="22">
        <v>380.92</v>
      </c>
      <c r="O36" s="21">
        <v>173.18</v>
      </c>
      <c r="P36" s="22">
        <v>119.18</v>
      </c>
      <c r="Q36" s="21">
        <v>0</v>
      </c>
      <c r="R36" s="21">
        <v>0</v>
      </c>
      <c r="S36" s="21">
        <v>0</v>
      </c>
      <c r="T36" s="21">
        <v>0</v>
      </c>
      <c r="U36" s="21">
        <v>0</v>
      </c>
      <c r="V36" s="21">
        <v>0</v>
      </c>
      <c r="W36" s="21">
        <v>0</v>
      </c>
      <c r="X36" s="21">
        <v>0</v>
      </c>
    </row>
  </sheetData>
  <mergeCells count="2">
    <mergeCell ref="I2:P2"/>
    <mergeCell ref="Q2:X2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>
          <x14:formula1>
            <xm:f>'Drop down'!$C$3:$C$14</xm:f>
          </x14:formula1>
          <xm:sqref>F4:F36</xm:sqref>
        </x14:dataValidation>
        <x14:dataValidation type="list" allowBlank="1" showInputMessage="1">
          <x14:formula1>
            <xm:f>'Drop down'!$A$3:$A$5</xm:f>
          </x14:formula1>
          <xm:sqref>D4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6"/>
  <sheetViews>
    <sheetView workbookViewId="0">
      <selection activeCell="D112" sqref="D112"/>
    </sheetView>
  </sheetViews>
  <sheetFormatPr defaultRowHeight="12.75" x14ac:dyDescent="0.2"/>
  <cols>
    <col min="2" max="2" width="16.140625" customWidth="1"/>
    <col min="3" max="3" width="19" customWidth="1"/>
    <col min="4" max="4" width="16.5703125" customWidth="1"/>
    <col min="5" max="13" width="15" customWidth="1"/>
  </cols>
  <sheetData>
    <row r="1" spans="1:27" x14ac:dyDescent="0.2">
      <c r="A1" t="s">
        <v>222</v>
      </c>
      <c r="B1" t="s">
        <v>223</v>
      </c>
      <c r="C1" t="s">
        <v>224</v>
      </c>
      <c r="D1" t="s">
        <v>225</v>
      </c>
      <c r="E1" t="s">
        <v>226</v>
      </c>
      <c r="F1" t="s">
        <v>227</v>
      </c>
      <c r="G1" t="s">
        <v>228</v>
      </c>
      <c r="H1" t="s">
        <v>229</v>
      </c>
      <c r="I1" t="s">
        <v>230</v>
      </c>
      <c r="J1" t="s">
        <v>231</v>
      </c>
      <c r="K1" t="s">
        <v>232</v>
      </c>
      <c r="L1" t="s">
        <v>233</v>
      </c>
      <c r="M1" t="s">
        <v>234</v>
      </c>
      <c r="N1" t="s">
        <v>235</v>
      </c>
      <c r="O1" s="26" t="s">
        <v>236</v>
      </c>
      <c r="P1" t="s">
        <v>237</v>
      </c>
      <c r="Q1" t="s">
        <v>238</v>
      </c>
      <c r="R1" s="27" t="s">
        <v>239</v>
      </c>
      <c r="S1" s="26" t="s">
        <v>240</v>
      </c>
      <c r="T1" s="26" t="s">
        <v>241</v>
      </c>
      <c r="U1" s="26" t="s">
        <v>242</v>
      </c>
      <c r="V1" s="26" t="s">
        <v>243</v>
      </c>
      <c r="W1" t="s">
        <v>244</v>
      </c>
      <c r="X1" s="26" t="s">
        <v>245</v>
      </c>
      <c r="Y1" t="s">
        <v>246</v>
      </c>
      <c r="Z1" s="26" t="s">
        <v>247</v>
      </c>
      <c r="AA1" t="s">
        <v>248</v>
      </c>
    </row>
    <row r="2" spans="1:27" s="28" customFormat="1" x14ac:dyDescent="0.2">
      <c r="A2" s="28" t="s">
        <v>249</v>
      </c>
      <c r="B2" s="28" t="s">
        <v>249</v>
      </c>
      <c r="C2" s="28">
        <v>1</v>
      </c>
      <c r="D2" s="28" t="s">
        <v>250</v>
      </c>
      <c r="E2" s="28" t="s">
        <v>251</v>
      </c>
      <c r="F2" s="28" t="s">
        <v>252</v>
      </c>
      <c r="G2" s="28" t="s">
        <v>253</v>
      </c>
      <c r="H2" s="28" t="s">
        <v>254</v>
      </c>
      <c r="I2" s="28" t="s">
        <v>255</v>
      </c>
      <c r="J2" s="28" t="s">
        <v>256</v>
      </c>
      <c r="K2" s="28">
        <v>0</v>
      </c>
      <c r="L2" s="28" t="s">
        <v>257</v>
      </c>
      <c r="M2" s="28" t="s">
        <v>258</v>
      </c>
      <c r="N2" s="28" t="s">
        <v>259</v>
      </c>
      <c r="O2" s="28">
        <v>2.1442000000000001</v>
      </c>
      <c r="P2" s="28">
        <v>1</v>
      </c>
      <c r="Q2" s="28">
        <v>1591</v>
      </c>
      <c r="R2" s="28">
        <v>38.031700000000001</v>
      </c>
      <c r="S2" s="28">
        <v>188.52</v>
      </c>
      <c r="T2" s="28">
        <v>1.0101899999999999</v>
      </c>
      <c r="U2" s="28">
        <v>0.18252199999999999</v>
      </c>
      <c r="V2" s="28">
        <v>343.38400000000001</v>
      </c>
      <c r="W2" s="28">
        <v>27.6538</v>
      </c>
      <c r="X2" s="28">
        <v>16.209800000000001</v>
      </c>
      <c r="Y2" s="28">
        <v>1088.17</v>
      </c>
      <c r="Z2" s="28">
        <v>618.21299999999997</v>
      </c>
    </row>
    <row r="3" spans="1:27" s="28" customFormat="1" x14ac:dyDescent="0.2">
      <c r="A3" s="28" t="s">
        <v>260</v>
      </c>
      <c r="B3" s="28" t="s">
        <v>260</v>
      </c>
      <c r="C3" s="28">
        <v>1</v>
      </c>
      <c r="D3" s="28" t="s">
        <v>250</v>
      </c>
      <c r="E3" s="28" t="s">
        <v>251</v>
      </c>
      <c r="F3" s="28" t="s">
        <v>252</v>
      </c>
      <c r="G3" s="28" t="s">
        <v>261</v>
      </c>
      <c r="H3" s="28" t="s">
        <v>254</v>
      </c>
      <c r="I3" s="28" t="s">
        <v>255</v>
      </c>
      <c r="J3" s="28" t="s">
        <v>256</v>
      </c>
      <c r="K3" s="28">
        <v>0</v>
      </c>
      <c r="L3" s="28" t="s">
        <v>262</v>
      </c>
      <c r="M3" s="28" t="s">
        <v>258</v>
      </c>
      <c r="N3" s="28" t="s">
        <v>259</v>
      </c>
      <c r="O3" s="28">
        <v>3.28383</v>
      </c>
      <c r="P3" s="28">
        <v>1</v>
      </c>
      <c r="Q3" s="28">
        <v>1791.61</v>
      </c>
      <c r="R3" s="28">
        <v>385.02</v>
      </c>
      <c r="S3" s="28">
        <v>209.32499999999999</v>
      </c>
      <c r="T3" s="28">
        <v>1.8646100000000001</v>
      </c>
      <c r="U3" s="28">
        <v>0.25220399999999998</v>
      </c>
      <c r="V3" s="28">
        <v>316.92700000000002</v>
      </c>
      <c r="W3" s="28">
        <v>176.59100000000001</v>
      </c>
      <c r="X3" s="28">
        <v>100.351</v>
      </c>
      <c r="Y3" s="28">
        <v>994.37099999999998</v>
      </c>
      <c r="Z3" s="28">
        <v>357.38299999999998</v>
      </c>
    </row>
    <row r="4" spans="1:27" s="28" customFormat="1" x14ac:dyDescent="0.2">
      <c r="A4" s="28" t="s">
        <v>263</v>
      </c>
      <c r="B4" s="28" t="s">
        <v>263</v>
      </c>
      <c r="C4" s="28">
        <v>1</v>
      </c>
      <c r="D4" s="28" t="s">
        <v>250</v>
      </c>
      <c r="E4" s="28" t="s">
        <v>251</v>
      </c>
      <c r="F4" s="28" t="s">
        <v>252</v>
      </c>
      <c r="G4" s="28" t="s">
        <v>264</v>
      </c>
      <c r="H4" s="28" t="s">
        <v>254</v>
      </c>
      <c r="I4" s="28" t="s">
        <v>255</v>
      </c>
      <c r="J4" s="28" t="s">
        <v>256</v>
      </c>
      <c r="K4" s="28">
        <v>0</v>
      </c>
      <c r="L4" s="28" t="s">
        <v>262</v>
      </c>
      <c r="M4" s="28" t="s">
        <v>258</v>
      </c>
      <c r="N4" s="28" t="s">
        <v>259</v>
      </c>
      <c r="O4" s="28">
        <v>2.9004699999999999</v>
      </c>
      <c r="P4" s="28">
        <v>1</v>
      </c>
      <c r="Q4" s="28">
        <v>1821.1</v>
      </c>
      <c r="R4" s="28">
        <v>140.68899999999999</v>
      </c>
      <c r="S4" s="28">
        <v>170.68</v>
      </c>
      <c r="T4" s="28">
        <v>1.6282399999999999</v>
      </c>
      <c r="U4" s="28">
        <v>0.221001</v>
      </c>
      <c r="V4" s="28">
        <v>304.25400000000002</v>
      </c>
      <c r="W4" s="28">
        <v>78.668400000000005</v>
      </c>
      <c r="X4" s="28">
        <v>45.299599999999998</v>
      </c>
      <c r="Y4" s="28">
        <v>1030.27</v>
      </c>
      <c r="Z4" s="28">
        <v>373.33199999999999</v>
      </c>
    </row>
    <row r="5" spans="1:27" s="28" customFormat="1" x14ac:dyDescent="0.2">
      <c r="A5" s="28" t="s">
        <v>265</v>
      </c>
      <c r="B5" s="28" t="s">
        <v>265</v>
      </c>
      <c r="C5" s="28">
        <v>1</v>
      </c>
      <c r="D5" s="28" t="s">
        <v>250</v>
      </c>
      <c r="E5" s="28" t="s">
        <v>251</v>
      </c>
      <c r="F5" s="28" t="s">
        <v>252</v>
      </c>
      <c r="G5" s="28" t="s">
        <v>266</v>
      </c>
      <c r="H5" s="28" t="s">
        <v>254</v>
      </c>
      <c r="I5" s="28" t="s">
        <v>255</v>
      </c>
      <c r="J5" s="28" t="s">
        <v>256</v>
      </c>
      <c r="K5" s="28">
        <v>0</v>
      </c>
      <c r="L5" s="28" t="s">
        <v>262</v>
      </c>
      <c r="M5" s="28" t="s">
        <v>258</v>
      </c>
      <c r="N5" s="28" t="s">
        <v>259</v>
      </c>
      <c r="O5" s="28">
        <v>2.8141500000000002</v>
      </c>
      <c r="P5" s="28">
        <v>1</v>
      </c>
      <c r="Q5" s="28">
        <v>1783.91</v>
      </c>
      <c r="R5" s="28">
        <v>550.18100000000004</v>
      </c>
      <c r="S5" s="28">
        <v>196.50299999999999</v>
      </c>
      <c r="T5" s="28">
        <v>2.2641100000000001</v>
      </c>
      <c r="U5" s="28">
        <v>0.29287600000000003</v>
      </c>
      <c r="V5" s="28">
        <v>244.31299999999999</v>
      </c>
      <c r="W5" s="28">
        <v>250.262</v>
      </c>
      <c r="X5" s="28">
        <v>193.03200000000001</v>
      </c>
      <c r="Y5" s="28">
        <v>729.64200000000005</v>
      </c>
      <c r="Z5" s="28">
        <v>312.76499999999999</v>
      </c>
    </row>
    <row r="6" spans="1:27" s="28" customFormat="1" x14ac:dyDescent="0.2">
      <c r="A6" s="28" t="s">
        <v>267</v>
      </c>
      <c r="B6" s="28" t="s">
        <v>267</v>
      </c>
      <c r="C6" s="28">
        <v>1</v>
      </c>
      <c r="D6" s="28" t="s">
        <v>250</v>
      </c>
      <c r="E6" s="28" t="s">
        <v>251</v>
      </c>
      <c r="F6" s="28" t="s">
        <v>252</v>
      </c>
      <c r="G6" s="28" t="s">
        <v>268</v>
      </c>
      <c r="H6" s="28" t="s">
        <v>254</v>
      </c>
      <c r="I6" s="28" t="s">
        <v>255</v>
      </c>
      <c r="J6" s="28" t="s">
        <v>256</v>
      </c>
      <c r="K6" s="28">
        <v>0</v>
      </c>
      <c r="L6" s="28" t="s">
        <v>262</v>
      </c>
      <c r="M6" s="28" t="s">
        <v>258</v>
      </c>
      <c r="N6" s="28" t="s">
        <v>259</v>
      </c>
      <c r="O6" s="28">
        <v>3.0605699999999998</v>
      </c>
      <c r="P6" s="28">
        <v>1</v>
      </c>
      <c r="Q6" s="28">
        <v>1739.56</v>
      </c>
      <c r="R6" s="28">
        <v>75.9542</v>
      </c>
      <c r="S6" s="28">
        <v>174.239</v>
      </c>
      <c r="T6" s="28">
        <v>1.23759</v>
      </c>
      <c r="U6" s="28">
        <v>0.17790500000000001</v>
      </c>
      <c r="V6" s="28">
        <v>329.55799999999999</v>
      </c>
      <c r="W6" s="28">
        <v>49.724600000000002</v>
      </c>
      <c r="X6" s="28">
        <v>21.485199999999999</v>
      </c>
      <c r="Y6" s="28">
        <v>1074.02</v>
      </c>
      <c r="Z6" s="28">
        <v>380.74799999999999</v>
      </c>
    </row>
    <row r="7" spans="1:27" s="28" customFormat="1" x14ac:dyDescent="0.2">
      <c r="A7" s="28" t="s">
        <v>269</v>
      </c>
      <c r="B7" s="28" t="s">
        <v>269</v>
      </c>
      <c r="C7" s="28">
        <v>1</v>
      </c>
      <c r="D7" s="28" t="s">
        <v>250</v>
      </c>
      <c r="E7" s="28" t="s">
        <v>251</v>
      </c>
      <c r="F7" s="28" t="s">
        <v>252</v>
      </c>
      <c r="G7" s="28" t="s">
        <v>270</v>
      </c>
      <c r="H7" s="28" t="s">
        <v>254</v>
      </c>
      <c r="I7" s="28" t="s">
        <v>255</v>
      </c>
      <c r="J7" s="28" t="s">
        <v>256</v>
      </c>
      <c r="K7" s="28">
        <v>0</v>
      </c>
      <c r="L7" s="28" t="s">
        <v>262</v>
      </c>
      <c r="M7" s="28" t="s">
        <v>258</v>
      </c>
      <c r="N7" s="28" t="s">
        <v>259</v>
      </c>
      <c r="O7" s="28">
        <v>3.5135999999999998</v>
      </c>
      <c r="P7" s="28">
        <v>1</v>
      </c>
      <c r="Q7" s="28">
        <v>1715.26</v>
      </c>
      <c r="R7" s="28">
        <v>1460.29</v>
      </c>
      <c r="S7" s="28">
        <v>328.53699999999998</v>
      </c>
      <c r="T7" s="28">
        <v>3.1157400000000002</v>
      </c>
      <c r="U7" s="28">
        <v>0.40107300000000001</v>
      </c>
      <c r="V7" s="28">
        <v>283.87799999999999</v>
      </c>
      <c r="W7" s="28">
        <v>496.245</v>
      </c>
      <c r="X7" s="28">
        <v>354.73599999999999</v>
      </c>
      <c r="Y7" s="28">
        <v>916.45500000000004</v>
      </c>
      <c r="Z7" s="28">
        <v>280.47399999999999</v>
      </c>
    </row>
    <row r="8" spans="1:27" s="28" customFormat="1" x14ac:dyDescent="0.2">
      <c r="A8" s="28" t="s">
        <v>271</v>
      </c>
      <c r="B8" s="28" t="s">
        <v>271</v>
      </c>
      <c r="C8" s="28">
        <v>1</v>
      </c>
      <c r="D8" s="28" t="s">
        <v>250</v>
      </c>
      <c r="E8" s="28" t="s">
        <v>251</v>
      </c>
      <c r="F8" s="28" t="s">
        <v>252</v>
      </c>
      <c r="G8" s="28" t="s">
        <v>272</v>
      </c>
      <c r="H8" s="28" t="s">
        <v>254</v>
      </c>
      <c r="I8" s="28" t="s">
        <v>255</v>
      </c>
      <c r="J8" s="28" t="s">
        <v>256</v>
      </c>
      <c r="K8" s="28">
        <v>0</v>
      </c>
      <c r="L8" s="28" t="s">
        <v>262</v>
      </c>
      <c r="M8" s="28" t="s">
        <v>258</v>
      </c>
      <c r="N8" s="28" t="s">
        <v>259</v>
      </c>
      <c r="O8" s="28">
        <v>3.3237899999999998</v>
      </c>
      <c r="P8" s="28">
        <v>1</v>
      </c>
      <c r="Q8" s="28">
        <v>1701.02</v>
      </c>
      <c r="R8" s="28">
        <v>922.74099999999999</v>
      </c>
      <c r="S8" s="28">
        <v>252.85499999999999</v>
      </c>
      <c r="T8" s="28">
        <v>2.6344799999999999</v>
      </c>
      <c r="U8" s="28">
        <v>0.32985999999999999</v>
      </c>
      <c r="V8" s="28">
        <v>274.91699999999997</v>
      </c>
      <c r="W8" s="28">
        <v>364.14100000000002</v>
      </c>
      <c r="X8" s="28">
        <v>241.4</v>
      </c>
      <c r="Y8" s="28">
        <v>916.779</v>
      </c>
      <c r="Z8" s="28">
        <v>289.22199999999998</v>
      </c>
    </row>
    <row r="9" spans="1:27" s="28" customFormat="1" x14ac:dyDescent="0.2">
      <c r="A9" s="28" t="s">
        <v>273</v>
      </c>
      <c r="B9" s="28" t="s">
        <v>273</v>
      </c>
      <c r="C9" s="28">
        <v>1</v>
      </c>
      <c r="D9" s="28" t="s">
        <v>250</v>
      </c>
      <c r="E9" s="28" t="s">
        <v>251</v>
      </c>
      <c r="F9" s="28" t="s">
        <v>252</v>
      </c>
      <c r="G9" s="28" t="s">
        <v>274</v>
      </c>
      <c r="H9" s="28" t="s">
        <v>254</v>
      </c>
      <c r="I9" s="28" t="s">
        <v>255</v>
      </c>
      <c r="J9" s="28" t="s">
        <v>256</v>
      </c>
      <c r="K9" s="28">
        <v>0</v>
      </c>
      <c r="L9" s="28" t="s">
        <v>262</v>
      </c>
      <c r="M9" s="28" t="s">
        <v>258</v>
      </c>
      <c r="N9" s="28" t="s">
        <v>259</v>
      </c>
      <c r="O9" s="28">
        <v>3.3980199999999998</v>
      </c>
      <c r="P9" s="28">
        <v>1</v>
      </c>
      <c r="Q9" s="28">
        <v>1699.16</v>
      </c>
      <c r="R9" s="28">
        <v>1740.94</v>
      </c>
      <c r="S9" s="28">
        <v>355.50599999999997</v>
      </c>
      <c r="T9" s="28">
        <v>2.96116</v>
      </c>
      <c r="U9" s="28">
        <v>0.37069000000000002</v>
      </c>
      <c r="V9" s="28">
        <v>274.161</v>
      </c>
      <c r="W9" s="28">
        <v>602.82100000000003</v>
      </c>
      <c r="X9" s="28">
        <v>440.33600000000001</v>
      </c>
      <c r="Y9" s="28">
        <v>859.63800000000003</v>
      </c>
      <c r="Z9" s="28">
        <v>284.935</v>
      </c>
    </row>
    <row r="10" spans="1:27" s="28" customFormat="1" x14ac:dyDescent="0.2">
      <c r="A10" s="28" t="s">
        <v>275</v>
      </c>
      <c r="B10" s="28" t="s">
        <v>275</v>
      </c>
      <c r="C10" s="28">
        <v>1</v>
      </c>
      <c r="D10" s="28" t="s">
        <v>250</v>
      </c>
      <c r="E10" s="28" t="s">
        <v>251</v>
      </c>
      <c r="F10" s="28" t="s">
        <v>252</v>
      </c>
      <c r="G10" s="28" t="s">
        <v>276</v>
      </c>
      <c r="H10" s="28" t="s">
        <v>254</v>
      </c>
      <c r="I10" s="28" t="s">
        <v>255</v>
      </c>
      <c r="J10" s="28" t="s">
        <v>256</v>
      </c>
      <c r="K10" s="28">
        <v>0</v>
      </c>
      <c r="L10" s="28" t="s">
        <v>262</v>
      </c>
      <c r="M10" s="28" t="s">
        <v>258</v>
      </c>
      <c r="N10" s="28" t="s">
        <v>259</v>
      </c>
      <c r="O10" s="28">
        <v>3.1736800000000001</v>
      </c>
      <c r="P10" s="28">
        <v>1</v>
      </c>
      <c r="Q10" s="28">
        <v>1788.45</v>
      </c>
      <c r="R10" s="28">
        <v>734.34500000000003</v>
      </c>
      <c r="S10" s="28">
        <v>414.71600000000001</v>
      </c>
      <c r="T10" s="28">
        <v>2.47506</v>
      </c>
      <c r="U10" s="28">
        <v>0.32929799999999998</v>
      </c>
      <c r="V10" s="28">
        <v>594.61300000000006</v>
      </c>
      <c r="W10" s="28">
        <v>287.72500000000002</v>
      </c>
      <c r="X10" s="28">
        <v>211.41900000000001</v>
      </c>
      <c r="Y10" s="28">
        <v>1382.3</v>
      </c>
      <c r="Z10" s="28">
        <v>722.54100000000005</v>
      </c>
    </row>
    <row r="11" spans="1:27" s="29" customFormat="1" x14ac:dyDescent="0.2">
      <c r="A11" s="29" t="s">
        <v>277</v>
      </c>
      <c r="B11" s="29" t="s">
        <v>277</v>
      </c>
      <c r="C11" s="29">
        <v>1</v>
      </c>
      <c r="D11" s="29" t="s">
        <v>250</v>
      </c>
      <c r="E11" s="29" t="s">
        <v>251</v>
      </c>
      <c r="F11" s="29" t="s">
        <v>252</v>
      </c>
      <c r="G11" s="29" t="s">
        <v>278</v>
      </c>
      <c r="H11" s="29" t="s">
        <v>254</v>
      </c>
      <c r="I11" s="29" t="s">
        <v>255</v>
      </c>
      <c r="J11" s="29" t="s">
        <v>256</v>
      </c>
      <c r="K11" s="29">
        <v>0</v>
      </c>
      <c r="L11" s="29" t="s">
        <v>262</v>
      </c>
      <c r="M11" s="29" t="s">
        <v>258</v>
      </c>
      <c r="N11" s="29" t="s">
        <v>259</v>
      </c>
      <c r="O11" s="29">
        <v>3.2714099999999999</v>
      </c>
      <c r="P11" s="29">
        <v>1</v>
      </c>
      <c r="Q11" s="29">
        <v>1726.06</v>
      </c>
      <c r="R11" s="29">
        <v>1031.98</v>
      </c>
      <c r="S11" s="29">
        <v>272.86799999999999</v>
      </c>
      <c r="T11" s="29">
        <v>2.6097600000000001</v>
      </c>
      <c r="U11" s="29">
        <v>0.33196599999999998</v>
      </c>
      <c r="V11" s="29">
        <v>283.39800000000002</v>
      </c>
      <c r="W11" s="29">
        <v>386.07799999999997</v>
      </c>
      <c r="X11" s="29">
        <v>270.04000000000002</v>
      </c>
      <c r="Y11" s="29">
        <v>904.26</v>
      </c>
      <c r="Z11" s="29">
        <v>308.31799999999998</v>
      </c>
    </row>
    <row r="12" spans="1:27" s="28" customFormat="1" x14ac:dyDescent="0.2">
      <c r="A12" s="28" t="s">
        <v>279</v>
      </c>
      <c r="B12" s="28" t="s">
        <v>279</v>
      </c>
      <c r="C12" s="28">
        <v>1</v>
      </c>
      <c r="D12" s="28" t="s">
        <v>250</v>
      </c>
      <c r="E12" s="28" t="s">
        <v>251</v>
      </c>
      <c r="F12" s="28" t="s">
        <v>280</v>
      </c>
      <c r="G12" s="28" t="s">
        <v>253</v>
      </c>
      <c r="H12" s="28" t="s">
        <v>254</v>
      </c>
      <c r="I12" s="28" t="s">
        <v>255</v>
      </c>
      <c r="J12" s="28" t="s">
        <v>256</v>
      </c>
      <c r="K12" s="28">
        <v>0</v>
      </c>
      <c r="L12" s="28" t="s">
        <v>257</v>
      </c>
      <c r="M12" s="28" t="s">
        <v>258</v>
      </c>
      <c r="N12" s="28" t="s">
        <v>259</v>
      </c>
      <c r="O12" s="28">
        <v>3.4985900000000001</v>
      </c>
      <c r="P12" s="28">
        <v>1</v>
      </c>
      <c r="Q12" s="28">
        <v>1242</v>
      </c>
      <c r="R12" s="28">
        <v>365.04199999999997</v>
      </c>
      <c r="S12" s="28">
        <v>249.33799999999999</v>
      </c>
      <c r="T12" s="28">
        <v>2.3081499999999999</v>
      </c>
      <c r="U12" s="28">
        <v>0.25109900000000002</v>
      </c>
      <c r="V12" s="28">
        <v>356.154</v>
      </c>
      <c r="W12" s="28">
        <v>133.667</v>
      </c>
      <c r="X12" s="28">
        <v>67.665099999999995</v>
      </c>
      <c r="Y12" s="28">
        <v>864.726</v>
      </c>
      <c r="Z12" s="28">
        <v>420.05500000000001</v>
      </c>
    </row>
    <row r="13" spans="1:27" s="28" customFormat="1" x14ac:dyDescent="0.2">
      <c r="A13" s="28" t="s">
        <v>281</v>
      </c>
      <c r="B13" s="28" t="s">
        <v>281</v>
      </c>
      <c r="C13" s="28">
        <v>1</v>
      </c>
      <c r="D13" s="28" t="s">
        <v>250</v>
      </c>
      <c r="E13" s="28" t="s">
        <v>251</v>
      </c>
      <c r="F13" s="28" t="s">
        <v>280</v>
      </c>
      <c r="G13" s="28" t="s">
        <v>261</v>
      </c>
      <c r="H13" s="28" t="s">
        <v>254</v>
      </c>
      <c r="I13" s="28" t="s">
        <v>255</v>
      </c>
      <c r="J13" s="28" t="s">
        <v>256</v>
      </c>
      <c r="K13" s="28">
        <v>0</v>
      </c>
      <c r="L13" s="28" t="s">
        <v>262</v>
      </c>
      <c r="M13" s="28" t="s">
        <v>258</v>
      </c>
      <c r="N13" s="28" t="s">
        <v>259</v>
      </c>
      <c r="O13" s="28">
        <v>3.49762</v>
      </c>
      <c r="P13" s="28">
        <v>1</v>
      </c>
      <c r="Q13" s="28">
        <v>1212.45</v>
      </c>
      <c r="R13" s="28">
        <v>1746.15</v>
      </c>
      <c r="S13" s="28">
        <v>355.858</v>
      </c>
      <c r="T13" s="28">
        <v>4.26884</v>
      </c>
      <c r="U13" s="28">
        <v>0.37085000000000001</v>
      </c>
      <c r="V13" s="28">
        <v>336.19499999999999</v>
      </c>
      <c r="W13" s="28">
        <v>444.012</v>
      </c>
      <c r="X13" s="28">
        <v>297.28699999999998</v>
      </c>
      <c r="Y13" s="28">
        <v>811.601</v>
      </c>
      <c r="Z13" s="28">
        <v>400.50400000000002</v>
      </c>
    </row>
    <row r="14" spans="1:27" s="28" customFormat="1" x14ac:dyDescent="0.2">
      <c r="A14" s="28" t="s">
        <v>282</v>
      </c>
      <c r="B14" s="28" t="s">
        <v>282</v>
      </c>
      <c r="C14" s="28">
        <v>1</v>
      </c>
      <c r="D14" s="28" t="s">
        <v>250</v>
      </c>
      <c r="E14" s="28" t="s">
        <v>251</v>
      </c>
      <c r="F14" s="28" t="s">
        <v>280</v>
      </c>
      <c r="G14" s="28" t="s">
        <v>264</v>
      </c>
      <c r="H14" s="28" t="s">
        <v>254</v>
      </c>
      <c r="I14" s="28" t="s">
        <v>255</v>
      </c>
      <c r="J14" s="28" t="s">
        <v>256</v>
      </c>
      <c r="K14" s="28">
        <v>0</v>
      </c>
      <c r="L14" s="28" t="s">
        <v>257</v>
      </c>
      <c r="M14" s="28" t="s">
        <v>258</v>
      </c>
      <c r="N14" s="28" t="s">
        <v>259</v>
      </c>
      <c r="O14" s="28">
        <v>3.4974599999999998</v>
      </c>
      <c r="P14" s="28">
        <v>1</v>
      </c>
      <c r="Q14" s="28">
        <v>1207.5</v>
      </c>
      <c r="R14" s="28">
        <v>983.803</v>
      </c>
      <c r="S14" s="28">
        <v>251.36799999999999</v>
      </c>
      <c r="T14" s="28">
        <v>3.21407</v>
      </c>
      <c r="U14" s="28">
        <v>0.27045000000000002</v>
      </c>
      <c r="V14" s="28">
        <v>282.17700000000002</v>
      </c>
      <c r="W14" s="28">
        <v>282.39400000000001</v>
      </c>
      <c r="X14" s="28">
        <v>181.886</v>
      </c>
      <c r="Y14" s="28">
        <v>817.16200000000003</v>
      </c>
      <c r="Z14" s="28">
        <v>320.60500000000002</v>
      </c>
    </row>
    <row r="15" spans="1:27" s="28" customFormat="1" x14ac:dyDescent="0.2">
      <c r="A15" s="28" t="s">
        <v>283</v>
      </c>
      <c r="B15" s="28" t="s">
        <v>283</v>
      </c>
      <c r="C15" s="28">
        <v>1</v>
      </c>
      <c r="D15" s="28" t="s">
        <v>250</v>
      </c>
      <c r="E15" s="28" t="s">
        <v>251</v>
      </c>
      <c r="F15" s="28" t="s">
        <v>280</v>
      </c>
      <c r="G15" s="28" t="s">
        <v>266</v>
      </c>
      <c r="H15" s="28" t="s">
        <v>254</v>
      </c>
      <c r="I15" s="28" t="s">
        <v>255</v>
      </c>
      <c r="J15" s="28" t="s">
        <v>256</v>
      </c>
      <c r="K15" s="28">
        <v>0</v>
      </c>
      <c r="L15" s="28" t="s">
        <v>262</v>
      </c>
      <c r="M15" s="28" t="s">
        <v>258</v>
      </c>
      <c r="N15" s="28" t="s">
        <v>259</v>
      </c>
      <c r="O15" s="28">
        <v>3.4977499999999999</v>
      </c>
      <c r="P15" s="28">
        <v>1</v>
      </c>
      <c r="Q15" s="28">
        <v>1216.4100000000001</v>
      </c>
      <c r="R15" s="28">
        <v>2104.9299999999998</v>
      </c>
      <c r="S15" s="28">
        <v>350.25</v>
      </c>
      <c r="T15" s="28">
        <v>4.0186400000000004</v>
      </c>
      <c r="U15" s="28">
        <v>0.365286</v>
      </c>
      <c r="V15" s="28">
        <v>252.89</v>
      </c>
      <c r="W15" s="28">
        <v>455.75599999999997</v>
      </c>
      <c r="X15" s="28">
        <v>436.45499999999998</v>
      </c>
      <c r="Y15" s="28">
        <v>584.88</v>
      </c>
      <c r="Z15" s="28">
        <v>295.39100000000002</v>
      </c>
    </row>
    <row r="16" spans="1:27" s="28" customFormat="1" x14ac:dyDescent="0.2">
      <c r="A16" s="28" t="s">
        <v>284</v>
      </c>
      <c r="B16" s="28" t="s">
        <v>284</v>
      </c>
      <c r="C16" s="28">
        <v>1</v>
      </c>
      <c r="D16" s="28" t="s">
        <v>250</v>
      </c>
      <c r="E16" s="28" t="s">
        <v>251</v>
      </c>
      <c r="F16" s="28" t="s">
        <v>280</v>
      </c>
      <c r="G16" s="28" t="s">
        <v>268</v>
      </c>
      <c r="H16" s="28" t="s">
        <v>254</v>
      </c>
      <c r="I16" s="28" t="s">
        <v>255</v>
      </c>
      <c r="J16" s="28" t="s">
        <v>256</v>
      </c>
      <c r="K16" s="28">
        <v>0</v>
      </c>
      <c r="L16" s="28" t="s">
        <v>257</v>
      </c>
      <c r="M16" s="28" t="s">
        <v>258</v>
      </c>
      <c r="N16" s="28" t="s">
        <v>259</v>
      </c>
      <c r="O16" s="28">
        <v>3.4981</v>
      </c>
      <c r="P16" s="28">
        <v>1</v>
      </c>
      <c r="Q16" s="28">
        <v>1227.05</v>
      </c>
      <c r="R16" s="28">
        <v>1129.44</v>
      </c>
      <c r="S16" s="28">
        <v>301.58300000000003</v>
      </c>
      <c r="T16" s="28">
        <v>3.23814</v>
      </c>
      <c r="U16" s="28">
        <v>0.27405800000000002</v>
      </c>
      <c r="V16" s="28">
        <v>334.35399999999998</v>
      </c>
      <c r="W16" s="28">
        <v>333.51499999999999</v>
      </c>
      <c r="X16" s="28">
        <v>204.13499999999999</v>
      </c>
      <c r="Y16" s="28">
        <v>819.68600000000004</v>
      </c>
      <c r="Z16" s="28">
        <v>390.017</v>
      </c>
    </row>
    <row r="17" spans="1:26" s="28" customFormat="1" x14ac:dyDescent="0.2">
      <c r="A17" s="28" t="s">
        <v>285</v>
      </c>
      <c r="B17" s="28" t="s">
        <v>285</v>
      </c>
      <c r="C17" s="28">
        <v>1</v>
      </c>
      <c r="D17" s="28" t="s">
        <v>250</v>
      </c>
      <c r="E17" s="28" t="s">
        <v>251</v>
      </c>
      <c r="F17" s="28" t="s">
        <v>280</v>
      </c>
      <c r="G17" s="28" t="s">
        <v>270</v>
      </c>
      <c r="H17" s="28" t="s">
        <v>254</v>
      </c>
      <c r="I17" s="28" t="s">
        <v>255</v>
      </c>
      <c r="J17" s="28" t="s">
        <v>256</v>
      </c>
      <c r="K17" s="28">
        <v>0</v>
      </c>
      <c r="L17" s="28" t="s">
        <v>262</v>
      </c>
      <c r="M17" s="28" t="s">
        <v>258</v>
      </c>
      <c r="N17" s="28" t="s">
        <v>259</v>
      </c>
      <c r="O17" s="28">
        <v>3.4979</v>
      </c>
      <c r="P17" s="28">
        <v>1</v>
      </c>
      <c r="Q17" s="28">
        <v>1221.04</v>
      </c>
      <c r="R17" s="28">
        <v>3639.9</v>
      </c>
      <c r="S17" s="28">
        <v>544.80899999999997</v>
      </c>
      <c r="T17" s="28">
        <v>5.9268900000000002</v>
      </c>
      <c r="U17" s="28">
        <v>0.49224000000000001</v>
      </c>
      <c r="V17" s="28">
        <v>377.15600000000001</v>
      </c>
      <c r="W17" s="28">
        <v>655.57899999999995</v>
      </c>
      <c r="X17" s="28">
        <v>594.452</v>
      </c>
      <c r="Y17" s="28">
        <v>803.90700000000004</v>
      </c>
      <c r="Z17" s="28">
        <v>457.52800000000002</v>
      </c>
    </row>
    <row r="18" spans="1:26" s="28" customFormat="1" x14ac:dyDescent="0.2">
      <c r="A18" s="28" t="s">
        <v>286</v>
      </c>
      <c r="B18" s="28" t="s">
        <v>286</v>
      </c>
      <c r="C18" s="28">
        <v>1</v>
      </c>
      <c r="D18" s="28" t="s">
        <v>250</v>
      </c>
      <c r="E18" s="28" t="s">
        <v>251</v>
      </c>
      <c r="F18" s="28" t="s">
        <v>280</v>
      </c>
      <c r="G18" s="28" t="s">
        <v>272</v>
      </c>
      <c r="H18" s="28" t="s">
        <v>254</v>
      </c>
      <c r="I18" s="28" t="s">
        <v>255</v>
      </c>
      <c r="J18" s="28" t="s">
        <v>256</v>
      </c>
      <c r="K18" s="28">
        <v>0</v>
      </c>
      <c r="L18" s="28" t="s">
        <v>262</v>
      </c>
      <c r="M18" s="28" t="s">
        <v>258</v>
      </c>
      <c r="N18" s="28" t="s">
        <v>259</v>
      </c>
      <c r="O18" s="28">
        <v>3.4976600000000002</v>
      </c>
      <c r="P18" s="28">
        <v>1</v>
      </c>
      <c r="Q18" s="28">
        <v>1213.54</v>
      </c>
      <c r="R18" s="28">
        <v>2960.54</v>
      </c>
      <c r="S18" s="28">
        <v>416.93099999999998</v>
      </c>
      <c r="T18" s="28">
        <v>5.5793999999999997</v>
      </c>
      <c r="U18" s="28">
        <v>0.46036500000000002</v>
      </c>
      <c r="V18" s="28">
        <v>271.11799999999999</v>
      </c>
      <c r="W18" s="28">
        <v>574.38099999999997</v>
      </c>
      <c r="X18" s="28">
        <v>514.78899999999999</v>
      </c>
      <c r="Y18" s="28">
        <v>675.35299999999995</v>
      </c>
      <c r="Z18" s="28">
        <v>320.39699999999999</v>
      </c>
    </row>
    <row r="19" spans="1:26" s="28" customFormat="1" x14ac:dyDescent="0.2">
      <c r="A19" s="28" t="s">
        <v>287</v>
      </c>
      <c r="B19" s="28" t="s">
        <v>287</v>
      </c>
      <c r="C19" s="28">
        <v>1</v>
      </c>
      <c r="D19" s="28" t="s">
        <v>250</v>
      </c>
      <c r="E19" s="28" t="s">
        <v>251</v>
      </c>
      <c r="F19" s="28" t="s">
        <v>280</v>
      </c>
      <c r="G19" s="28" t="s">
        <v>274</v>
      </c>
      <c r="H19" s="28" t="s">
        <v>254</v>
      </c>
      <c r="I19" s="28" t="s">
        <v>255</v>
      </c>
      <c r="J19" s="28" t="s">
        <v>256</v>
      </c>
      <c r="K19" s="28">
        <v>0</v>
      </c>
      <c r="L19" s="28" t="s">
        <v>257</v>
      </c>
      <c r="M19" s="28" t="s">
        <v>258</v>
      </c>
      <c r="N19" s="28" t="s">
        <v>259</v>
      </c>
      <c r="O19" s="28">
        <v>3.49743</v>
      </c>
      <c r="P19" s="28">
        <v>1</v>
      </c>
      <c r="Q19" s="28">
        <v>1206.67</v>
      </c>
      <c r="R19" s="28">
        <v>4380.8</v>
      </c>
      <c r="S19" s="28">
        <v>549.52200000000005</v>
      </c>
      <c r="T19" s="28">
        <v>5.9552199999999997</v>
      </c>
      <c r="U19" s="28">
        <v>0.47650199999999998</v>
      </c>
      <c r="V19" s="28">
        <v>316.63099999999997</v>
      </c>
      <c r="W19" s="28">
        <v>774.16</v>
      </c>
      <c r="X19" s="28">
        <v>704.62300000000005</v>
      </c>
      <c r="Y19" s="28">
        <v>678.62599999999998</v>
      </c>
      <c r="Z19" s="28">
        <v>383.245</v>
      </c>
    </row>
    <row r="20" spans="1:26" s="28" customFormat="1" x14ac:dyDescent="0.2">
      <c r="A20" s="28" t="s">
        <v>288</v>
      </c>
      <c r="B20" s="28" t="s">
        <v>288</v>
      </c>
      <c r="C20" s="28">
        <v>1</v>
      </c>
      <c r="D20" s="28" t="s">
        <v>250</v>
      </c>
      <c r="E20" s="28" t="s">
        <v>251</v>
      </c>
      <c r="F20" s="28" t="s">
        <v>280</v>
      </c>
      <c r="G20" s="28" t="s">
        <v>276</v>
      </c>
      <c r="H20" s="28" t="s">
        <v>254</v>
      </c>
      <c r="I20" s="28" t="s">
        <v>255</v>
      </c>
      <c r="J20" s="28" t="s">
        <v>256</v>
      </c>
      <c r="K20" s="28">
        <v>0</v>
      </c>
      <c r="L20" s="28" t="s">
        <v>262</v>
      </c>
      <c r="M20" s="28" t="s">
        <v>258</v>
      </c>
      <c r="N20" s="28" t="s">
        <v>259</v>
      </c>
      <c r="O20" s="28">
        <v>3.4980699999999998</v>
      </c>
      <c r="P20" s="28">
        <v>1</v>
      </c>
      <c r="Q20" s="28">
        <v>1226.1500000000001</v>
      </c>
      <c r="R20" s="28">
        <v>2083.92</v>
      </c>
      <c r="S20" s="28">
        <v>662.90499999999997</v>
      </c>
      <c r="T20" s="28">
        <v>4.9764600000000003</v>
      </c>
      <c r="U20" s="28">
        <v>0.48457899999999998</v>
      </c>
      <c r="V20" s="28">
        <v>732.25099999999998</v>
      </c>
      <c r="W20" s="28">
        <v>403.42099999999999</v>
      </c>
      <c r="X20" s="28">
        <v>374.39100000000002</v>
      </c>
      <c r="Y20" s="28">
        <v>973.63300000000004</v>
      </c>
      <c r="Z20" s="28">
        <v>923.98800000000006</v>
      </c>
    </row>
    <row r="21" spans="1:26" s="28" customFormat="1" x14ac:dyDescent="0.2">
      <c r="A21" s="28" t="s">
        <v>289</v>
      </c>
      <c r="B21" s="28" t="s">
        <v>289</v>
      </c>
      <c r="C21" s="28">
        <v>1</v>
      </c>
      <c r="D21" s="28" t="s">
        <v>250</v>
      </c>
      <c r="E21" s="28" t="s">
        <v>251</v>
      </c>
      <c r="F21" s="28" t="s">
        <v>280</v>
      </c>
      <c r="G21" s="28" t="s">
        <v>278</v>
      </c>
      <c r="H21" s="28" t="s">
        <v>254</v>
      </c>
      <c r="I21" s="28" t="s">
        <v>255</v>
      </c>
      <c r="J21" s="28" t="s">
        <v>256</v>
      </c>
      <c r="K21" s="28">
        <v>0</v>
      </c>
      <c r="L21" s="28" t="s">
        <v>262</v>
      </c>
      <c r="M21" s="28" t="s">
        <v>258</v>
      </c>
      <c r="N21" s="28" t="s">
        <v>259</v>
      </c>
      <c r="O21" s="28">
        <v>3.4977100000000001</v>
      </c>
      <c r="P21" s="28">
        <v>1</v>
      </c>
      <c r="Q21" s="28">
        <v>1215.1400000000001</v>
      </c>
      <c r="R21" s="28">
        <v>3095.73</v>
      </c>
      <c r="S21" s="28">
        <v>473.57600000000002</v>
      </c>
      <c r="T21" s="28">
        <v>5.3420300000000003</v>
      </c>
      <c r="U21" s="28">
        <v>0.44685999999999998</v>
      </c>
      <c r="V21" s="28">
        <v>342.45800000000003</v>
      </c>
      <c r="W21" s="28">
        <v>590.33399999999995</v>
      </c>
      <c r="X21" s="28">
        <v>519.83299999999997</v>
      </c>
      <c r="Y21" s="28">
        <v>750.01499999999999</v>
      </c>
      <c r="Z21" s="28">
        <v>412.30399999999997</v>
      </c>
    </row>
    <row r="22" spans="1:26" s="28" customFormat="1" x14ac:dyDescent="0.2"/>
    <row r="23" spans="1:26" s="28" customFormat="1" x14ac:dyDescent="0.2"/>
    <row r="24" spans="1:26" s="28" customFormat="1" x14ac:dyDescent="0.2"/>
    <row r="25" spans="1:26" s="28" customFormat="1" x14ac:dyDescent="0.2"/>
    <row r="26" spans="1:26" s="30" customFormat="1" ht="55.5" customHeight="1" x14ac:dyDescent="0.2">
      <c r="B26" s="31" t="s">
        <v>290</v>
      </c>
      <c r="C26" s="32" t="s">
        <v>4</v>
      </c>
      <c r="D26" s="33" t="s">
        <v>2</v>
      </c>
      <c r="E26" s="34" t="s">
        <v>291</v>
      </c>
      <c r="F26" s="35" t="s">
        <v>292</v>
      </c>
      <c r="G26" s="36" t="s">
        <v>293</v>
      </c>
      <c r="H26" s="34" t="s">
        <v>294</v>
      </c>
      <c r="I26" s="35" t="s">
        <v>295</v>
      </c>
      <c r="J26" s="36" t="s">
        <v>296</v>
      </c>
      <c r="K26" s="34" t="s">
        <v>297</v>
      </c>
      <c r="L26" s="35" t="s">
        <v>298</v>
      </c>
      <c r="M26" s="36" t="s">
        <v>299</v>
      </c>
    </row>
    <row r="27" spans="1:26" s="30" customFormat="1" x14ac:dyDescent="0.2">
      <c r="B27" s="37" t="s">
        <v>300</v>
      </c>
      <c r="C27" s="38">
        <v>1</v>
      </c>
      <c r="D27" s="39" t="s">
        <v>49</v>
      </c>
      <c r="E27" s="40">
        <f>O2</f>
        <v>2.1442000000000001</v>
      </c>
      <c r="F27" s="41">
        <f>R2+S2*X2/(X2+Z2)</f>
        <v>42.848474390832109</v>
      </c>
      <c r="G27" s="42">
        <f>V2</f>
        <v>343.38400000000001</v>
      </c>
      <c r="H27" s="40">
        <f>DEER2008to2014Adj!D65</f>
        <v>1.0027049715511611</v>
      </c>
      <c r="I27" s="43">
        <f>DEER2008to2014Adj!E65</f>
        <v>0.8860557982313102</v>
      </c>
      <c r="J27" s="44">
        <f>DEER2008to2014Adj!F65</f>
        <v>0.86741484597638763</v>
      </c>
      <c r="K27" s="37">
        <f>E27*H27</f>
        <v>2.15</v>
      </c>
      <c r="L27" s="41">
        <f>F27*I27</f>
        <v>37.9661391793626</v>
      </c>
      <c r="M27" s="42">
        <f>G27*J27</f>
        <v>297.85637947075588</v>
      </c>
    </row>
    <row r="28" spans="1:26" s="30" customFormat="1" x14ac:dyDescent="0.2">
      <c r="B28" s="45" t="s">
        <v>300</v>
      </c>
      <c r="C28" s="46">
        <v>2</v>
      </c>
      <c r="D28" s="47" t="s">
        <v>49</v>
      </c>
      <c r="E28" s="48">
        <f t="shared" ref="E28:E46" si="0">O3</f>
        <v>3.28383</v>
      </c>
      <c r="F28" s="49">
        <f t="shared" ref="F28:F46" si="1">R3+S3*X3/(X3+Z3)</f>
        <v>430.91122301380278</v>
      </c>
      <c r="G28" s="50">
        <f t="shared" ref="G28:G46" si="2">V3</f>
        <v>316.92700000000002</v>
      </c>
      <c r="H28" s="48">
        <f>DEER2008to2014Adj!D66</f>
        <v>0.98665278044234939</v>
      </c>
      <c r="I28" s="51">
        <f>DEER2008to2014Adj!E66</f>
        <v>1.069698479491443</v>
      </c>
      <c r="J28" s="52">
        <f>DEER2008to2014Adj!F66</f>
        <v>1.0380367340457441</v>
      </c>
      <c r="K28" s="45">
        <f t="shared" ref="K28:M46" si="3">E28*H28</f>
        <v>3.24</v>
      </c>
      <c r="L28" s="49">
        <f t="shared" si="3"/>
        <v>460.94508005366293</v>
      </c>
      <c r="M28" s="50">
        <f t="shared" si="3"/>
        <v>328.9818680109156</v>
      </c>
    </row>
    <row r="29" spans="1:26" s="30" customFormat="1" x14ac:dyDescent="0.2">
      <c r="B29" s="45" t="s">
        <v>300</v>
      </c>
      <c r="C29" s="46">
        <v>3</v>
      </c>
      <c r="D29" s="47" t="s">
        <v>49</v>
      </c>
      <c r="E29" s="48">
        <f t="shared" si="0"/>
        <v>2.9004699999999999</v>
      </c>
      <c r="F29" s="49">
        <f t="shared" si="1"/>
        <v>159.15806857485197</v>
      </c>
      <c r="G29" s="50">
        <f t="shared" si="2"/>
        <v>304.25400000000002</v>
      </c>
      <c r="H29" s="48">
        <f>DEER2008to2014Adj!D67</f>
        <v>1.0032856743907024</v>
      </c>
      <c r="I29" s="51">
        <f>DEER2008to2014Adj!E67</f>
        <v>1.0216364238211311</v>
      </c>
      <c r="J29" s="52">
        <f>DEER2008to2014Adj!F67</f>
        <v>0.95001347758432675</v>
      </c>
      <c r="K29" s="45">
        <f t="shared" si="3"/>
        <v>2.9100000000000006</v>
      </c>
      <c r="L29" s="49">
        <f t="shared" si="3"/>
        <v>162.6016800010901</v>
      </c>
      <c r="M29" s="50">
        <f t="shared" si="3"/>
        <v>289.04540060894175</v>
      </c>
    </row>
    <row r="30" spans="1:26" s="30" customFormat="1" x14ac:dyDescent="0.2">
      <c r="B30" s="45" t="s">
        <v>300</v>
      </c>
      <c r="C30" s="46">
        <v>4</v>
      </c>
      <c r="D30" s="47" t="s">
        <v>49</v>
      </c>
      <c r="E30" s="48">
        <f t="shared" si="0"/>
        <v>2.8141500000000002</v>
      </c>
      <c r="F30" s="49">
        <f t="shared" si="1"/>
        <v>625.17426230879187</v>
      </c>
      <c r="G30" s="50">
        <f t="shared" si="2"/>
        <v>244.31299999999999</v>
      </c>
      <c r="H30" s="48">
        <f>DEER2008to2014Adj!D68</f>
        <v>1.0056322513014586</v>
      </c>
      <c r="I30" s="51">
        <f>DEER2008to2014Adj!E68</f>
        <v>1.0909043260319533</v>
      </c>
      <c r="J30" s="52">
        <f>DEER2008to2014Adj!F68</f>
        <v>0.93880984169368698</v>
      </c>
      <c r="K30" s="45">
        <f t="shared" si="3"/>
        <v>2.83</v>
      </c>
      <c r="L30" s="49">
        <f t="shared" si="3"/>
        <v>682.00530727649618</v>
      </c>
      <c r="M30" s="50">
        <f t="shared" si="3"/>
        <v>229.36344885370974</v>
      </c>
    </row>
    <row r="31" spans="1:26" s="30" customFormat="1" x14ac:dyDescent="0.2">
      <c r="B31" s="45" t="s">
        <v>300</v>
      </c>
      <c r="C31" s="46">
        <v>5</v>
      </c>
      <c r="D31" s="47" t="s">
        <v>49</v>
      </c>
      <c r="E31" s="48">
        <f t="shared" si="0"/>
        <v>3.0605699999999998</v>
      </c>
      <c r="F31" s="49">
        <f t="shared" si="1"/>
        <v>85.261138767859038</v>
      </c>
      <c r="G31" s="50">
        <f t="shared" si="2"/>
        <v>329.55799999999999</v>
      </c>
      <c r="H31" s="48">
        <f>DEER2008to2014Adj!D69</f>
        <v>1.0030811254112797</v>
      </c>
      <c r="I31" s="51">
        <f>DEER2008to2014Adj!E69</f>
        <v>1.0368360862121753</v>
      </c>
      <c r="J31" s="52">
        <f>DEER2008to2014Adj!F69</f>
        <v>1.0399726257504589</v>
      </c>
      <c r="K31" s="45">
        <f t="shared" si="3"/>
        <v>3.0700000000000003</v>
      </c>
      <c r="L31" s="49">
        <f t="shared" si="3"/>
        <v>88.401825426060128</v>
      </c>
      <c r="M31" s="50">
        <f t="shared" si="3"/>
        <v>342.73129859706972</v>
      </c>
    </row>
    <row r="32" spans="1:26" s="30" customFormat="1" x14ac:dyDescent="0.2">
      <c r="B32" s="45" t="s">
        <v>300</v>
      </c>
      <c r="C32" s="46">
        <v>11</v>
      </c>
      <c r="D32" s="47" t="s">
        <v>49</v>
      </c>
      <c r="E32" s="48">
        <f t="shared" si="0"/>
        <v>3.5135999999999998</v>
      </c>
      <c r="F32" s="49">
        <f t="shared" si="1"/>
        <v>1643.763026608523</v>
      </c>
      <c r="G32" s="50">
        <f t="shared" si="2"/>
        <v>283.87799999999999</v>
      </c>
      <c r="H32" s="48">
        <f>DEER2008to2014Adj!D70</f>
        <v>0.98474499089253187</v>
      </c>
      <c r="I32" s="51">
        <f>DEER2008to2014Adj!E70</f>
        <v>1.057425793005675</v>
      </c>
      <c r="J32" s="52">
        <f>DEER2008to2014Adj!F70</f>
        <v>0.95328704387649588</v>
      </c>
      <c r="K32" s="45">
        <f t="shared" si="3"/>
        <v>3.46</v>
      </c>
      <c r="L32" s="49">
        <f t="shared" si="3"/>
        <v>1738.1574219249258</v>
      </c>
      <c r="M32" s="50">
        <f t="shared" si="3"/>
        <v>270.61721944157188</v>
      </c>
    </row>
    <row r="33" spans="2:13" s="30" customFormat="1" x14ac:dyDescent="0.2">
      <c r="B33" s="45" t="s">
        <v>300</v>
      </c>
      <c r="C33" s="46">
        <v>12</v>
      </c>
      <c r="D33" s="47" t="s">
        <v>49</v>
      </c>
      <c r="E33" s="48">
        <f t="shared" si="0"/>
        <v>3.3237899999999998</v>
      </c>
      <c r="F33" s="49">
        <f t="shared" si="1"/>
        <v>1037.7742948878863</v>
      </c>
      <c r="G33" s="50">
        <f t="shared" si="2"/>
        <v>274.91699999999997</v>
      </c>
      <c r="H33" s="48">
        <f>DEER2008to2014Adj!D71</f>
        <v>0.98682528077886988</v>
      </c>
      <c r="I33" s="51">
        <f>DEER2008to2014Adj!E71</f>
        <v>1.0312474707541355</v>
      </c>
      <c r="J33" s="52">
        <f>DEER2008to2014Adj!F71</f>
        <v>0.96471720883561374</v>
      </c>
      <c r="K33" s="45">
        <f t="shared" si="3"/>
        <v>3.28</v>
      </c>
      <c r="L33" s="49">
        <f t="shared" si="3"/>
        <v>1070.2021168167892</v>
      </c>
      <c r="M33" s="50">
        <f t="shared" si="3"/>
        <v>265.21716090146037</v>
      </c>
    </row>
    <row r="34" spans="2:13" s="30" customFormat="1" x14ac:dyDescent="0.2">
      <c r="B34" s="45" t="s">
        <v>300</v>
      </c>
      <c r="C34" s="46">
        <v>13</v>
      </c>
      <c r="D34" s="47" t="s">
        <v>49</v>
      </c>
      <c r="E34" s="48">
        <f t="shared" si="0"/>
        <v>3.3980199999999998</v>
      </c>
      <c r="F34" s="49">
        <f t="shared" si="1"/>
        <v>1956.7794448640577</v>
      </c>
      <c r="G34" s="50">
        <f t="shared" si="2"/>
        <v>274.161</v>
      </c>
      <c r="H34" s="48">
        <f>DEER2008to2014Adj!D72</f>
        <v>0.98881113118816255</v>
      </c>
      <c r="I34" s="51">
        <f>DEER2008to2014Adj!E72</f>
        <v>1.0226916794815757</v>
      </c>
      <c r="J34" s="52">
        <f>DEER2008to2014Adj!F72</f>
        <v>0.9701170367902755</v>
      </c>
      <c r="K34" s="45">
        <f t="shared" si="3"/>
        <v>3.36</v>
      </c>
      <c r="L34" s="49">
        <f t="shared" si="3"/>
        <v>2001.1820568430485</v>
      </c>
      <c r="M34" s="50">
        <f t="shared" si="3"/>
        <v>265.96825692345874</v>
      </c>
    </row>
    <row r="35" spans="2:13" s="30" customFormat="1" x14ac:dyDescent="0.2">
      <c r="B35" s="45" t="s">
        <v>300</v>
      </c>
      <c r="C35" s="46">
        <v>16</v>
      </c>
      <c r="D35" s="47" t="s">
        <v>49</v>
      </c>
      <c r="E35" s="48">
        <f t="shared" si="0"/>
        <v>3.1736800000000001</v>
      </c>
      <c r="F35" s="49">
        <f t="shared" si="1"/>
        <v>828.2235836695362</v>
      </c>
      <c r="G35" s="50">
        <f t="shared" si="2"/>
        <v>594.61300000000006</v>
      </c>
      <c r="H35" s="48">
        <f>DEER2008to2014Adj!D73</f>
        <v>1.0019913790930404</v>
      </c>
      <c r="I35" s="51">
        <f>DEER2008to2014Adj!E73</f>
        <v>0.95123303097753897</v>
      </c>
      <c r="J35" s="52">
        <f>DEER2008to2014Adj!F73</f>
        <v>0.70967777326735926</v>
      </c>
      <c r="K35" s="45">
        <f t="shared" si="3"/>
        <v>3.1800000000000006</v>
      </c>
      <c r="L35" s="49">
        <f t="shared" si="3"/>
        <v>787.83362982105223</v>
      </c>
      <c r="M35" s="50">
        <f t="shared" si="3"/>
        <v>421.98362979582436</v>
      </c>
    </row>
    <row r="36" spans="2:13" s="30" customFormat="1" x14ac:dyDescent="0.2">
      <c r="B36" s="53" t="s">
        <v>300</v>
      </c>
      <c r="C36" s="54" t="s">
        <v>300</v>
      </c>
      <c r="D36" s="55" t="s">
        <v>49</v>
      </c>
      <c r="E36" s="56">
        <f t="shared" si="0"/>
        <v>3.2714099999999999</v>
      </c>
      <c r="F36" s="57">
        <f t="shared" si="1"/>
        <v>1159.3842629651531</v>
      </c>
      <c r="G36" s="58">
        <f t="shared" si="2"/>
        <v>283.39800000000002</v>
      </c>
      <c r="H36" s="56">
        <f>DEER2008to2014Adj!D74</f>
        <v>0.990398635450769</v>
      </c>
      <c r="I36" s="59">
        <f>DEER2008to2014Adj!E74</f>
        <v>1.0240635750226468</v>
      </c>
      <c r="J36" s="60">
        <f>DEER2008to2014Adj!F74</f>
        <v>0.98589562300634681</v>
      </c>
      <c r="K36" s="53">
        <f t="shared" si="3"/>
        <v>3.24</v>
      </c>
      <c r="L36" s="57">
        <f t="shared" si="3"/>
        <v>1187.2831931570911</v>
      </c>
      <c r="M36" s="58">
        <f t="shared" si="3"/>
        <v>279.40084776875267</v>
      </c>
    </row>
    <row r="37" spans="2:13" s="30" customFormat="1" x14ac:dyDescent="0.2">
      <c r="B37" s="45" t="s">
        <v>300</v>
      </c>
      <c r="C37" s="46">
        <v>1</v>
      </c>
      <c r="D37" s="47" t="s">
        <v>41</v>
      </c>
      <c r="E37" s="48">
        <f t="shared" si="0"/>
        <v>3.4985900000000001</v>
      </c>
      <c r="F37" s="49">
        <f t="shared" si="1"/>
        <v>399.63454745457483</v>
      </c>
      <c r="G37" s="50">
        <f t="shared" si="2"/>
        <v>356.154</v>
      </c>
      <c r="H37" s="48">
        <f>DEER2008to2014Adj!D55</f>
        <v>1.0004030195021423</v>
      </c>
      <c r="I37" s="51">
        <f>DEER2008to2014Adj!E55</f>
        <v>0.53395120309125876</v>
      </c>
      <c r="J37" s="52">
        <f>DEER2008to2014Adj!F55</f>
        <v>0.63895035586794091</v>
      </c>
      <c r="K37" s="45">
        <f t="shared" si="3"/>
        <v>3.5</v>
      </c>
      <c r="L37" s="49">
        <f t="shared" si="3"/>
        <v>213.38534741020098</v>
      </c>
      <c r="M37" s="50">
        <f t="shared" si="3"/>
        <v>227.56472504379062</v>
      </c>
    </row>
    <row r="38" spans="2:13" s="30" customFormat="1" x14ac:dyDescent="0.2">
      <c r="B38" s="45" t="s">
        <v>300</v>
      </c>
      <c r="C38" s="46">
        <v>2</v>
      </c>
      <c r="D38" s="47" t="s">
        <v>41</v>
      </c>
      <c r="E38" s="48">
        <f t="shared" si="0"/>
        <v>3.49762</v>
      </c>
      <c r="F38" s="49">
        <f t="shared" si="1"/>
        <v>1897.7598047208978</v>
      </c>
      <c r="G38" s="50">
        <f t="shared" si="2"/>
        <v>336.19499999999999</v>
      </c>
      <c r="H38" s="48">
        <f>DEER2008to2014Adj!D56</f>
        <v>1.0006804627146459</v>
      </c>
      <c r="I38" s="51">
        <f>DEER2008to2014Adj!E56</f>
        <v>0.86366859996308287</v>
      </c>
      <c r="J38" s="52">
        <f>DEER2008to2014Adj!F56</f>
        <v>0.72715620675659332</v>
      </c>
      <c r="K38" s="45">
        <f t="shared" si="3"/>
        <v>3.5</v>
      </c>
      <c r="L38" s="49">
        <f t="shared" si="3"/>
        <v>1639.0355536095115</v>
      </c>
      <c r="M38" s="50">
        <f t="shared" si="3"/>
        <v>244.46628093053289</v>
      </c>
    </row>
    <row r="39" spans="2:13" s="30" customFormat="1" x14ac:dyDescent="0.2">
      <c r="B39" s="45" t="s">
        <v>300</v>
      </c>
      <c r="C39" s="46">
        <v>3</v>
      </c>
      <c r="D39" s="47" t="s">
        <v>41</v>
      </c>
      <c r="E39" s="48">
        <f t="shared" si="0"/>
        <v>3.4974599999999998</v>
      </c>
      <c r="F39" s="49">
        <f t="shared" si="1"/>
        <v>1074.7903411623292</v>
      </c>
      <c r="G39" s="50">
        <f t="shared" si="2"/>
        <v>282.17700000000002</v>
      </c>
      <c r="H39" s="48">
        <f>DEER2008to2014Adj!D57</f>
        <v>1.000726241329422</v>
      </c>
      <c r="I39" s="51">
        <f>DEER2008to2014Adj!E57</f>
        <v>0.78717734223687819</v>
      </c>
      <c r="J39" s="52">
        <f>DEER2008to2014Adj!F57</f>
        <v>0.70918145594342452</v>
      </c>
      <c r="K39" s="45">
        <f t="shared" si="3"/>
        <v>3.5</v>
      </c>
      <c r="L39" s="49">
        <f t="shared" si="3"/>
        <v>846.05060421802989</v>
      </c>
      <c r="M39" s="50">
        <f t="shared" si="3"/>
        <v>200.11469569374771</v>
      </c>
    </row>
    <row r="40" spans="2:13" s="30" customFormat="1" x14ac:dyDescent="0.2">
      <c r="B40" s="45" t="s">
        <v>300</v>
      </c>
      <c r="C40" s="46">
        <v>4</v>
      </c>
      <c r="D40" s="47" t="s">
        <v>41</v>
      </c>
      <c r="E40" s="48">
        <f t="shared" si="0"/>
        <v>3.4977499999999999</v>
      </c>
      <c r="F40" s="49">
        <f t="shared" si="1"/>
        <v>2313.8105073061815</v>
      </c>
      <c r="G40" s="50">
        <f t="shared" si="2"/>
        <v>252.89</v>
      </c>
      <c r="H40" s="48">
        <f>DEER2008to2014Adj!D58</f>
        <v>1.0006432706740047</v>
      </c>
      <c r="I40" s="51">
        <f>DEER2008to2014Adj!E58</f>
        <v>0.85992161663563638</v>
      </c>
      <c r="J40" s="52">
        <f>DEER2008to2014Adj!F58</f>
        <v>0.67861744548086411</v>
      </c>
      <c r="K40" s="45">
        <f t="shared" si="3"/>
        <v>3.5</v>
      </c>
      <c r="L40" s="49">
        <f t="shared" si="3"/>
        <v>1989.6956720312535</v>
      </c>
      <c r="M40" s="50">
        <f t="shared" si="3"/>
        <v>171.61556578765573</v>
      </c>
    </row>
    <row r="41" spans="2:13" s="30" customFormat="1" x14ac:dyDescent="0.2">
      <c r="B41" s="45" t="s">
        <v>300</v>
      </c>
      <c r="C41" s="46">
        <v>5</v>
      </c>
      <c r="D41" s="47" t="s">
        <v>41</v>
      </c>
      <c r="E41" s="48">
        <f t="shared" si="0"/>
        <v>3.4981</v>
      </c>
      <c r="F41" s="49">
        <f t="shared" si="1"/>
        <v>1233.0559866582962</v>
      </c>
      <c r="G41" s="50">
        <f t="shared" si="2"/>
        <v>334.35399999999998</v>
      </c>
      <c r="H41" s="48">
        <f>DEER2008to2014Adj!D59</f>
        <v>1.0005431519967982</v>
      </c>
      <c r="I41" s="51">
        <f>DEER2008to2014Adj!E59</f>
        <v>0.69211765721654506</v>
      </c>
      <c r="J41" s="52">
        <f>DEER2008to2014Adj!F59</f>
        <v>0.71706664966118949</v>
      </c>
      <c r="K41" s="45">
        <f t="shared" si="3"/>
        <v>3.5</v>
      </c>
      <c r="L41" s="49">
        <f t="shared" si="3"/>
        <v>853.41982070277538</v>
      </c>
      <c r="M41" s="50">
        <f t="shared" si="3"/>
        <v>239.75410258081735</v>
      </c>
    </row>
    <row r="42" spans="2:13" s="30" customFormat="1" x14ac:dyDescent="0.2">
      <c r="B42" s="45" t="s">
        <v>300</v>
      </c>
      <c r="C42" s="46">
        <v>11</v>
      </c>
      <c r="D42" s="47" t="s">
        <v>41</v>
      </c>
      <c r="E42" s="48">
        <f t="shared" si="0"/>
        <v>3.4979</v>
      </c>
      <c r="F42" s="49">
        <f t="shared" si="1"/>
        <v>3947.7602251639764</v>
      </c>
      <c r="G42" s="50">
        <f t="shared" si="2"/>
        <v>377.15600000000001</v>
      </c>
      <c r="H42" s="48">
        <f>DEER2008to2014Adj!D60</f>
        <v>1.0006003602161297</v>
      </c>
      <c r="I42" s="51">
        <f>DEER2008to2014Adj!E60</f>
        <v>1.0019454783318127</v>
      </c>
      <c r="J42" s="52">
        <f>DEER2008to2014Adj!F60</f>
        <v>0.63016167080936691</v>
      </c>
      <c r="K42" s="45">
        <f t="shared" si="3"/>
        <v>3.5000000000000004</v>
      </c>
      <c r="L42" s="49">
        <f t="shared" si="3"/>
        <v>3955.4405071412248</v>
      </c>
      <c r="M42" s="50">
        <f t="shared" si="3"/>
        <v>237.66925511577759</v>
      </c>
    </row>
    <row r="43" spans="2:13" s="30" customFormat="1" x14ac:dyDescent="0.2">
      <c r="B43" s="45" t="s">
        <v>300</v>
      </c>
      <c r="C43" s="46">
        <v>12</v>
      </c>
      <c r="D43" s="47" t="s">
        <v>41</v>
      </c>
      <c r="E43" s="48">
        <f t="shared" si="0"/>
        <v>3.4976600000000002</v>
      </c>
      <c r="F43" s="49">
        <f t="shared" si="1"/>
        <v>3217.5264587756501</v>
      </c>
      <c r="G43" s="50">
        <f t="shared" si="2"/>
        <v>271.11799999999999</v>
      </c>
      <c r="H43" s="48">
        <f>DEER2008to2014Adj!D61</f>
        <v>1.0006690187153697</v>
      </c>
      <c r="I43" s="51">
        <f>DEER2008to2014Adj!E61</f>
        <v>0.90656178050652347</v>
      </c>
      <c r="J43" s="52">
        <f>DEER2008to2014Adj!F61</f>
        <v>0.78735390045638154</v>
      </c>
      <c r="K43" s="45">
        <f t="shared" si="3"/>
        <v>3.5000000000000004</v>
      </c>
      <c r="L43" s="49">
        <f t="shared" si="3"/>
        <v>2916.8865152945027</v>
      </c>
      <c r="M43" s="50">
        <f t="shared" si="3"/>
        <v>213.46581478393324</v>
      </c>
    </row>
    <row r="44" spans="2:13" s="30" customFormat="1" x14ac:dyDescent="0.2">
      <c r="B44" s="45" t="s">
        <v>300</v>
      </c>
      <c r="C44" s="46">
        <v>13</v>
      </c>
      <c r="D44" s="47" t="s">
        <v>41</v>
      </c>
      <c r="E44" s="48">
        <f t="shared" si="0"/>
        <v>3.49743</v>
      </c>
      <c r="F44" s="49">
        <f t="shared" si="1"/>
        <v>4736.7309035710214</v>
      </c>
      <c r="G44" s="50">
        <f t="shared" si="2"/>
        <v>316.63099999999997</v>
      </c>
      <c r="H44" s="48">
        <f>DEER2008to2014Adj!D62</f>
        <v>1.0007348252859958</v>
      </c>
      <c r="I44" s="51">
        <f>DEER2008to2014Adj!E62</f>
        <v>0.89271901465717296</v>
      </c>
      <c r="J44" s="52">
        <f>DEER2008to2014Adj!F62</f>
        <v>0.64660381315729021</v>
      </c>
      <c r="K44" s="45">
        <f t="shared" si="3"/>
        <v>3.5000000000000004</v>
      </c>
      <c r="L44" s="49">
        <f t="shared" si="3"/>
        <v>4228.5697449321024</v>
      </c>
      <c r="M44" s="50">
        <f t="shared" si="3"/>
        <v>204.73481196380592</v>
      </c>
    </row>
    <row r="45" spans="2:13" s="30" customFormat="1" x14ac:dyDescent="0.2">
      <c r="B45" s="45" t="s">
        <v>300</v>
      </c>
      <c r="C45" s="46">
        <v>16</v>
      </c>
      <c r="D45" s="47" t="s">
        <v>41</v>
      </c>
      <c r="E45" s="48">
        <f t="shared" si="0"/>
        <v>3.4980699999999998</v>
      </c>
      <c r="F45" s="49">
        <f t="shared" si="1"/>
        <v>2275.070400503243</v>
      </c>
      <c r="G45" s="50">
        <f t="shared" si="2"/>
        <v>732.25099999999998</v>
      </c>
      <c r="H45" s="48">
        <f>DEER2008to2014Adj!D63</f>
        <v>1.0005517328126654</v>
      </c>
      <c r="I45" s="51">
        <f>DEER2008to2014Adj!E63</f>
        <v>0.85964176600970466</v>
      </c>
      <c r="J45" s="52">
        <f>DEER2008to2014Adj!F63</f>
        <v>0.49767267552697469</v>
      </c>
      <c r="K45" s="45">
        <f t="shared" si="3"/>
        <v>3.5000000000000004</v>
      </c>
      <c r="L45" s="49">
        <f t="shared" si="3"/>
        <v>1955.745536885014</v>
      </c>
      <c r="M45" s="50">
        <f t="shared" si="3"/>
        <v>364.42131432730275</v>
      </c>
    </row>
    <row r="46" spans="2:13" s="30" customFormat="1" x14ac:dyDescent="0.2">
      <c r="B46" s="53" t="s">
        <v>300</v>
      </c>
      <c r="C46" s="54" t="s">
        <v>300</v>
      </c>
      <c r="D46" s="55" t="s">
        <v>41</v>
      </c>
      <c r="E46" s="56">
        <f t="shared" si="0"/>
        <v>3.4977100000000001</v>
      </c>
      <c r="F46" s="57">
        <f t="shared" si="1"/>
        <v>3359.8332732398776</v>
      </c>
      <c r="G46" s="58">
        <f t="shared" si="2"/>
        <v>342.45800000000003</v>
      </c>
      <c r="H46" s="56">
        <f>DEER2008to2014Adj!D64</f>
        <v>1.000654714084358</v>
      </c>
      <c r="I46" s="59">
        <f>DEER2008to2014Adj!E64</f>
        <v>0.92967241990579463</v>
      </c>
      <c r="J46" s="60">
        <f>DEER2008to2014Adj!F64</f>
        <v>0.66990228073600921</v>
      </c>
      <c r="K46" s="53">
        <f t="shared" si="3"/>
        <v>3.5</v>
      </c>
      <c r="L46" s="57">
        <f t="shared" si="3"/>
        <v>3123.5443296129238</v>
      </c>
      <c r="M46" s="58">
        <f t="shared" si="3"/>
        <v>229.41339525629226</v>
      </c>
    </row>
    <row r="47" spans="2:13" s="30" customFormat="1" x14ac:dyDescent="0.2">
      <c r="B47" s="61"/>
      <c r="C47" s="61"/>
      <c r="E47" s="61"/>
      <c r="F47" s="61"/>
      <c r="G47" s="61"/>
      <c r="H47" s="61"/>
      <c r="I47" s="61"/>
      <c r="J47" s="61"/>
    </row>
    <row r="48" spans="2:13" s="28" customFormat="1" x14ac:dyDescent="0.2"/>
    <row r="49" spans="1:2" s="28" customFormat="1" x14ac:dyDescent="0.2"/>
    <row r="51" spans="1:2" x14ac:dyDescent="0.2">
      <c r="A51" s="62" t="s">
        <v>301</v>
      </c>
    </row>
    <row r="52" spans="1:2" x14ac:dyDescent="0.2">
      <c r="A52" s="63">
        <v>0.55000000000000004</v>
      </c>
      <c r="B52" s="28" t="s">
        <v>302</v>
      </c>
    </row>
    <row r="53" spans="1:2" x14ac:dyDescent="0.2">
      <c r="A53" s="63">
        <v>0.36</v>
      </c>
      <c r="B53" s="28" t="s">
        <v>303</v>
      </c>
    </row>
    <row r="54" spans="1:2" x14ac:dyDescent="0.2">
      <c r="A54" s="63">
        <v>0.7</v>
      </c>
      <c r="B54" s="28" t="s">
        <v>304</v>
      </c>
    </row>
    <row r="55" spans="1:2" x14ac:dyDescent="0.2">
      <c r="A55" s="30">
        <v>7</v>
      </c>
      <c r="B55" s="28" t="s">
        <v>305</v>
      </c>
    </row>
    <row r="56" spans="1:2" x14ac:dyDescent="0.2">
      <c r="A56">
        <v>0.7</v>
      </c>
      <c r="B56" s="7" t="s">
        <v>306</v>
      </c>
    </row>
    <row r="57" spans="1:2" x14ac:dyDescent="0.2">
      <c r="A57" s="63"/>
    </row>
    <row r="58" spans="1:2" x14ac:dyDescent="0.2">
      <c r="A58" s="64" t="s">
        <v>307</v>
      </c>
    </row>
    <row r="59" spans="1:2" x14ac:dyDescent="0.2">
      <c r="A59" s="63">
        <v>0.09</v>
      </c>
      <c r="B59" s="28" t="s">
        <v>308</v>
      </c>
    </row>
    <row r="60" spans="1:2" x14ac:dyDescent="0.2">
      <c r="A60" s="63">
        <v>0.2</v>
      </c>
      <c r="B60" s="28" t="s">
        <v>309</v>
      </c>
    </row>
    <row r="61" spans="1:2" x14ac:dyDescent="0.2">
      <c r="A61" s="65">
        <f>Compressor_cycle_cooling_savings+(1-Compressor_cycle_cooling_savings)*Fan_cycle_cooling_savings</f>
        <v>0.27200000000000002</v>
      </c>
      <c r="B61" s="28" t="s">
        <v>310</v>
      </c>
    </row>
    <row r="62" spans="1:2" x14ac:dyDescent="0.2">
      <c r="A62" s="65"/>
      <c r="B62" s="28"/>
    </row>
    <row r="63" spans="1:2" x14ac:dyDescent="0.2">
      <c r="A63">
        <v>0.5</v>
      </c>
      <c r="B63" s="28" t="s">
        <v>311</v>
      </c>
    </row>
    <row r="64" spans="1:2" x14ac:dyDescent="0.2">
      <c r="A64" s="66">
        <v>3430</v>
      </c>
      <c r="B64" s="28" t="s">
        <v>312</v>
      </c>
    </row>
    <row r="65" spans="1:8" x14ac:dyDescent="0.2">
      <c r="A65" s="67"/>
    </row>
    <row r="66" spans="1:8" x14ac:dyDescent="0.2">
      <c r="A66" s="66">
        <v>284</v>
      </c>
      <c r="B66" s="28" t="s">
        <v>313</v>
      </c>
    </row>
    <row r="67" spans="1:8" x14ac:dyDescent="0.2">
      <c r="A67" s="67">
        <v>532</v>
      </c>
      <c r="B67" s="28" t="s">
        <v>314</v>
      </c>
    </row>
    <row r="68" spans="1:8" x14ac:dyDescent="0.2">
      <c r="A68" s="67"/>
      <c r="B68" s="28"/>
    </row>
    <row r="69" spans="1:8" x14ac:dyDescent="0.2">
      <c r="A69" s="68">
        <v>0.8</v>
      </c>
      <c r="B69" s="28" t="s">
        <v>315</v>
      </c>
    </row>
    <row r="70" spans="1:8" x14ac:dyDescent="0.2">
      <c r="A70" s="68"/>
      <c r="B70" s="28"/>
    </row>
    <row r="71" spans="1:8" x14ac:dyDescent="0.2">
      <c r="A71" s="28" t="s">
        <v>316</v>
      </c>
    </row>
    <row r="72" spans="1:8" x14ac:dyDescent="0.2">
      <c r="A72" s="69">
        <v>2.2000000000000002</v>
      </c>
      <c r="B72" s="28" t="s">
        <v>317</v>
      </c>
    </row>
    <row r="73" spans="1:8" x14ac:dyDescent="0.2">
      <c r="A73" s="69">
        <v>2</v>
      </c>
      <c r="B73" s="28" t="s">
        <v>318</v>
      </c>
    </row>
    <row r="74" spans="1:8" x14ac:dyDescent="0.2">
      <c r="A74" s="69">
        <v>2.2000000000000002</v>
      </c>
      <c r="B74" t="s">
        <v>319</v>
      </c>
    </row>
    <row r="75" spans="1:8" x14ac:dyDescent="0.2">
      <c r="A75" s="69">
        <v>2</v>
      </c>
      <c r="B75" s="28" t="s">
        <v>320</v>
      </c>
    </row>
    <row r="76" spans="1:8" x14ac:dyDescent="0.2">
      <c r="A76" s="69">
        <v>2.13</v>
      </c>
      <c r="B76" s="28" t="s">
        <v>321</v>
      </c>
    </row>
    <row r="77" spans="1:8" x14ac:dyDescent="0.2">
      <c r="A77" s="68"/>
      <c r="B77" s="28"/>
    </row>
    <row r="78" spans="1:8" x14ac:dyDescent="0.2">
      <c r="A78" s="62" t="s">
        <v>322</v>
      </c>
    </row>
    <row r="79" spans="1:8" x14ac:dyDescent="0.2">
      <c r="B79" s="2" t="s">
        <v>323</v>
      </c>
    </row>
    <row r="80" spans="1:8" ht="25.5" x14ac:dyDescent="0.2">
      <c r="B80" s="70" t="s">
        <v>290</v>
      </c>
      <c r="C80" s="71" t="s">
        <v>4</v>
      </c>
      <c r="D80" s="71" t="s">
        <v>2</v>
      </c>
      <c r="E80" s="71" t="s">
        <v>324</v>
      </c>
      <c r="F80" s="71" t="s">
        <v>325</v>
      </c>
      <c r="G80" s="71" t="s">
        <v>326</v>
      </c>
      <c r="H80" s="72" t="s">
        <v>327</v>
      </c>
    </row>
    <row r="81" spans="2:8" x14ac:dyDescent="0.2">
      <c r="B81" s="73" t="s">
        <v>300</v>
      </c>
      <c r="C81" s="74" t="s">
        <v>328</v>
      </c>
      <c r="D81" s="75" t="s">
        <v>49</v>
      </c>
      <c r="E81" s="76">
        <f>kWh_savings_annual_constant_fan</f>
        <v>3430</v>
      </c>
      <c r="F81" s="77">
        <f>Percent_of_units_with_compressor_running_at_peak*Fan_motor_W_reduction_cooling/1000 + (1-Percent_of_units_with_compressor_running_at_peak)*Fan_motor_W_reduction_fan_only/1000</f>
        <v>0.3584</v>
      </c>
      <c r="G81" s="78">
        <f>-E81/2*0.03414/Furnace_efficiency</f>
        <v>-73.187624999999983</v>
      </c>
      <c r="H81" s="79">
        <v>0.5</v>
      </c>
    </row>
    <row r="82" spans="2:8" x14ac:dyDescent="0.2">
      <c r="B82" s="80" t="s">
        <v>300</v>
      </c>
      <c r="C82" s="81" t="s">
        <v>328</v>
      </c>
      <c r="D82" s="82" t="s">
        <v>42</v>
      </c>
      <c r="E82" s="83">
        <f>kWh_savings_annual_constant_fan</f>
        <v>3430</v>
      </c>
      <c r="F82" s="84">
        <f>Percent_of_units_with_compressor_running_at_peak*Fan_motor_W_reduction_cooling/1000 + (1-Percent_of_units_with_compressor_running_at_peak)*Fan_motor_W_reduction_fan_only/1000</f>
        <v>0.3584</v>
      </c>
      <c r="G82" s="85">
        <f>-E82/2*0.03414/Furnace_efficiency</f>
        <v>-73.187624999999983</v>
      </c>
      <c r="H82" s="86">
        <v>0.5</v>
      </c>
    </row>
    <row r="83" spans="2:8" x14ac:dyDescent="0.2">
      <c r="B83" s="87" t="s">
        <v>300</v>
      </c>
      <c r="C83" s="88" t="s">
        <v>328</v>
      </c>
      <c r="D83" s="89" t="s">
        <v>41</v>
      </c>
      <c r="E83" s="90">
        <f>kWh_savings_annual_constant_fan</f>
        <v>3430</v>
      </c>
      <c r="F83" s="91">
        <f>Percent_of_units_with_compressor_running_at_peak*Fan_motor_W_reduction_cooling/1000 + (1-Percent_of_units_with_compressor_running_at_peak)*Fan_motor_W_reduction_fan_only/1000</f>
        <v>0.3584</v>
      </c>
      <c r="G83" s="92">
        <f>-E83/2*0.03414/Furnace_efficiency</f>
        <v>-73.187624999999983</v>
      </c>
      <c r="H83" s="93">
        <v>0.5</v>
      </c>
    </row>
    <row r="85" spans="2:8" x14ac:dyDescent="0.2">
      <c r="B85" s="94" t="s">
        <v>329</v>
      </c>
    </row>
    <row r="86" spans="2:8" ht="25.5" x14ac:dyDescent="0.2">
      <c r="B86" s="95" t="s">
        <v>290</v>
      </c>
      <c r="C86" s="71" t="s">
        <v>4</v>
      </c>
      <c r="D86" s="71" t="s">
        <v>2</v>
      </c>
      <c r="E86" s="71" t="s">
        <v>324</v>
      </c>
      <c r="F86" s="71" t="s">
        <v>325</v>
      </c>
      <c r="G86" s="71" t="s">
        <v>326</v>
      </c>
      <c r="H86" s="72" t="s">
        <v>327</v>
      </c>
    </row>
    <row r="87" spans="2:8" x14ac:dyDescent="0.2">
      <c r="B87" s="73" t="s">
        <v>300</v>
      </c>
      <c r="C87" s="96">
        <v>1</v>
      </c>
      <c r="D87" s="74" t="s">
        <v>49</v>
      </c>
      <c r="E87" s="76">
        <f t="shared" ref="E87:E96" si="4">Total_interacted_cooling_savings*L27+kWh_savings_per_heating_therm*M27</f>
        <v>159.25497959216457</v>
      </c>
      <c r="F87" s="78">
        <f t="shared" ref="F87:F96" si="5">K27*12000/Average_EER_of_existing_units_at_peak/1000*Peak_diversity_factor*Percent_of_operating_units_cycling_at_peak*Total_interacted_cooling_savings+Percent_of_all_units_operating_continuously_at_peak*Fan_motor_W_reduction_cooling/1000</f>
        <v>0.48820800000000009</v>
      </c>
      <c r="G87" s="78">
        <f t="shared" ref="G87:G96" si="6">-M27*kWh_savings_per_heating_therm*0.03414/Furnace_efficiency</f>
        <v>-6.3555104969572529</v>
      </c>
      <c r="H87" s="79">
        <f t="shared" ref="H87:H96" si="7">(E87-kWh_savings_per_heating_therm*M27)/E87</f>
        <v>6.4844376503846016E-2</v>
      </c>
    </row>
    <row r="88" spans="2:8" x14ac:dyDescent="0.2">
      <c r="B88" s="80" t="s">
        <v>300</v>
      </c>
      <c r="C88" s="97">
        <v>2</v>
      </c>
      <c r="D88" s="81" t="s">
        <v>49</v>
      </c>
      <c r="E88" s="83">
        <f t="shared" si="4"/>
        <v>289.86799578005412</v>
      </c>
      <c r="F88" s="85">
        <f t="shared" si="5"/>
        <v>0.68388480000000007</v>
      </c>
      <c r="G88" s="85">
        <f t="shared" si="6"/>
        <v>-7.0196506086829107</v>
      </c>
      <c r="H88" s="86">
        <f t="shared" si="7"/>
        <v>0.43253157851110219</v>
      </c>
    </row>
    <row r="89" spans="2:8" x14ac:dyDescent="0.2">
      <c r="B89" s="80" t="s">
        <v>300</v>
      </c>
      <c r="C89" s="97">
        <v>3</v>
      </c>
      <c r="D89" s="81" t="s">
        <v>49</v>
      </c>
      <c r="E89" s="83">
        <f t="shared" si="4"/>
        <v>188.75035726476739</v>
      </c>
      <c r="F89" s="85">
        <f t="shared" si="5"/>
        <v>0.62464320000000007</v>
      </c>
      <c r="G89" s="85">
        <f t="shared" si="6"/>
        <v>-6.1675062354932937</v>
      </c>
      <c r="H89" s="86">
        <f t="shared" si="7"/>
        <v>0.23431826885634277</v>
      </c>
    </row>
    <row r="90" spans="2:8" x14ac:dyDescent="0.2">
      <c r="B90" s="80" t="s">
        <v>300</v>
      </c>
      <c r="C90" s="97">
        <v>4</v>
      </c>
      <c r="D90" s="81" t="s">
        <v>49</v>
      </c>
      <c r="E90" s="83">
        <f t="shared" si="4"/>
        <v>300.18716800606182</v>
      </c>
      <c r="F90" s="85">
        <f t="shared" si="5"/>
        <v>0.61028160000000009</v>
      </c>
      <c r="G90" s="85">
        <f t="shared" si="6"/>
        <v>-4.8940425899160305</v>
      </c>
      <c r="H90" s="86">
        <f t="shared" si="7"/>
        <v>0.61796593375857067</v>
      </c>
    </row>
    <row r="91" spans="2:8" x14ac:dyDescent="0.2">
      <c r="B91" s="80" t="s">
        <v>300</v>
      </c>
      <c r="C91" s="97">
        <v>5</v>
      </c>
      <c r="D91" s="81" t="s">
        <v>49</v>
      </c>
      <c r="E91" s="83">
        <f t="shared" si="4"/>
        <v>195.41094581442323</v>
      </c>
      <c r="F91" s="85">
        <f t="shared" si="5"/>
        <v>0.65336640000000012</v>
      </c>
      <c r="G91" s="85">
        <f t="shared" si="6"/>
        <v>-7.3130290838149747</v>
      </c>
      <c r="H91" s="86">
        <f t="shared" si="7"/>
        <v>0.12304989577566228</v>
      </c>
    </row>
    <row r="92" spans="2:8" x14ac:dyDescent="0.2">
      <c r="B92" s="80" t="s">
        <v>300</v>
      </c>
      <c r="C92" s="97">
        <v>11</v>
      </c>
      <c r="D92" s="81" t="s">
        <v>49</v>
      </c>
      <c r="E92" s="83">
        <f t="shared" si="4"/>
        <v>608.08742848436577</v>
      </c>
      <c r="F92" s="85">
        <f t="shared" si="5"/>
        <v>0.72337920000000011</v>
      </c>
      <c r="G92" s="85">
        <f t="shared" si="6"/>
        <v>-5.7742949198345395</v>
      </c>
      <c r="H92" s="86">
        <f t="shared" si="7"/>
        <v>0.77748494150251157</v>
      </c>
    </row>
    <row r="93" spans="2:8" x14ac:dyDescent="0.2">
      <c r="B93" s="80" t="s">
        <v>300</v>
      </c>
      <c r="C93" s="97">
        <v>12</v>
      </c>
      <c r="D93" s="81" t="s">
        <v>49</v>
      </c>
      <c r="E93" s="83">
        <f t="shared" si="4"/>
        <v>423.70355622489689</v>
      </c>
      <c r="F93" s="85">
        <f t="shared" si="5"/>
        <v>0.69106560000000006</v>
      </c>
      <c r="G93" s="85">
        <f t="shared" si="6"/>
        <v>-5.6590711707349106</v>
      </c>
      <c r="H93" s="86">
        <f t="shared" si="7"/>
        <v>0.68702509454430183</v>
      </c>
    </row>
    <row r="94" spans="2:8" x14ac:dyDescent="0.2">
      <c r="B94" s="80" t="s">
        <v>300</v>
      </c>
      <c r="C94" s="97">
        <v>13</v>
      </c>
      <c r="D94" s="81" t="s">
        <v>49</v>
      </c>
      <c r="E94" s="83">
        <f t="shared" si="4"/>
        <v>677.30564792303858</v>
      </c>
      <c r="F94" s="85">
        <f t="shared" si="5"/>
        <v>0.70542720000000003</v>
      </c>
      <c r="G94" s="85">
        <f t="shared" si="6"/>
        <v>-5.6750976821042993</v>
      </c>
      <c r="H94" s="86">
        <f t="shared" si="7"/>
        <v>0.80365713932915528</v>
      </c>
    </row>
    <row r="95" spans="2:8" x14ac:dyDescent="0.2">
      <c r="B95" s="80" t="s">
        <v>300</v>
      </c>
      <c r="C95" s="97">
        <v>16</v>
      </c>
      <c r="D95" s="81" t="s">
        <v>49</v>
      </c>
      <c r="E95" s="83">
        <f t="shared" si="4"/>
        <v>425.28256220923839</v>
      </c>
      <c r="F95" s="85">
        <f t="shared" si="5"/>
        <v>0.6731136000000002</v>
      </c>
      <c r="G95" s="85">
        <f t="shared" si="6"/>
        <v>-9.0040757007684</v>
      </c>
      <c r="H95" s="86">
        <f t="shared" si="7"/>
        <v>0.50387851831530184</v>
      </c>
    </row>
    <row r="96" spans="2:8" x14ac:dyDescent="0.2">
      <c r="B96" s="87" t="s">
        <v>300</v>
      </c>
      <c r="C96" s="98" t="s">
        <v>300</v>
      </c>
      <c r="D96" s="88" t="s">
        <v>49</v>
      </c>
      <c r="E96" s="90">
        <f t="shared" si="4"/>
        <v>462.64145242310514</v>
      </c>
      <c r="F96" s="92">
        <f t="shared" si="5"/>
        <v>0.68388480000000007</v>
      </c>
      <c r="G96" s="92">
        <f t="shared" si="6"/>
        <v>-5.9617155892657587</v>
      </c>
      <c r="H96" s="93">
        <f t="shared" si="7"/>
        <v>0.69803738261522141</v>
      </c>
    </row>
    <row r="97" spans="2:9" x14ac:dyDescent="0.2">
      <c r="B97" s="73" t="s">
        <v>300</v>
      </c>
      <c r="C97" s="96">
        <v>1</v>
      </c>
      <c r="D97" s="74" t="s">
        <v>42</v>
      </c>
      <c r="E97" s="76">
        <f>E87*Average_AC_tonnage_MFM/O2</f>
        <v>148.54489281985315</v>
      </c>
      <c r="F97" s="78">
        <f>F87*Average_AC_tonnage_MFM/O2</f>
        <v>0.45537543139632503</v>
      </c>
      <c r="G97" s="78">
        <f>G87*Average_AC_tonnage_MFM/O2</f>
        <v>-5.9280948577159336</v>
      </c>
      <c r="H97" s="79">
        <f t="shared" ref="H97:H106" si="8">H87</f>
        <v>6.4844376503846016E-2</v>
      </c>
      <c r="I97" s="28"/>
    </row>
    <row r="98" spans="2:9" x14ac:dyDescent="0.2">
      <c r="B98" s="80" t="s">
        <v>300</v>
      </c>
      <c r="C98" s="97">
        <v>2</v>
      </c>
      <c r="D98" s="81" t="s">
        <v>42</v>
      </c>
      <c r="E98" s="83">
        <f>E88*Average_AC_tonnage_MFM/O3</f>
        <v>176.54263209730962</v>
      </c>
      <c r="F98" s="85">
        <f>F88*Average_AC_tonnage_MFM/O3</f>
        <v>0.41651656754460498</v>
      </c>
      <c r="G98" s="85">
        <f>G88*Average_AC_tonnage_MFM/O3</f>
        <v>-4.2752825869079158</v>
      </c>
      <c r="H98" s="86">
        <f t="shared" si="8"/>
        <v>0.43253157851110219</v>
      </c>
    </row>
    <row r="99" spans="2:9" x14ac:dyDescent="0.2">
      <c r="B99" s="80" t="s">
        <v>300</v>
      </c>
      <c r="C99" s="97">
        <v>3</v>
      </c>
      <c r="D99" s="81" t="s">
        <v>42</v>
      </c>
      <c r="E99" s="83">
        <f>E89*Average_AC_tonnage_MFM/O4</f>
        <v>130.15156665283033</v>
      </c>
      <c r="F99" s="85">
        <f>F89*Average_AC_tonnage_MFM/O4</f>
        <v>0.43071860767392878</v>
      </c>
      <c r="G99" s="85">
        <f>G89*Average_AC_tonnage_MFM/O4</f>
        <v>-4.2527633352479386</v>
      </c>
      <c r="H99" s="86">
        <f t="shared" si="8"/>
        <v>0.23431826885634277</v>
      </c>
    </row>
    <row r="100" spans="2:9" x14ac:dyDescent="0.2">
      <c r="B100" s="80" t="s">
        <v>300</v>
      </c>
      <c r="C100" s="97">
        <v>4</v>
      </c>
      <c r="D100" s="81" t="s">
        <v>42</v>
      </c>
      <c r="E100" s="83">
        <f>E90*Average_AC_tonnage_MFM/O5</f>
        <v>213.34127037013792</v>
      </c>
      <c r="F100" s="85">
        <f>F90*Average_AC_tonnage_MFM/O5</f>
        <v>0.43372357550237201</v>
      </c>
      <c r="G100" s="85">
        <f>G90*Average_AC_tonnage_MFM/O5</f>
        <v>-3.478167538984084</v>
      </c>
      <c r="H100" s="86">
        <f t="shared" si="8"/>
        <v>0.61796593375857067</v>
      </c>
    </row>
    <row r="101" spans="2:9" x14ac:dyDescent="0.2">
      <c r="B101" s="80" t="s">
        <v>300</v>
      </c>
      <c r="C101" s="97">
        <v>5</v>
      </c>
      <c r="D101" s="81" t="s">
        <v>42</v>
      </c>
      <c r="E101" s="83">
        <f>E91*Average_AC_tonnage_MFM/O6</f>
        <v>127.6957859577943</v>
      </c>
      <c r="F101" s="85">
        <f>F91*Average_AC_tonnage_MFM/O6</f>
        <v>0.42695733147747</v>
      </c>
      <c r="G101" s="85">
        <f>G91*Average_AC_tonnage_MFM/O6</f>
        <v>-4.7788673899404195</v>
      </c>
      <c r="H101" s="86">
        <f t="shared" si="8"/>
        <v>0.12304989577566228</v>
      </c>
    </row>
    <row r="102" spans="2:9" x14ac:dyDescent="0.2">
      <c r="B102" s="80" t="s">
        <v>300</v>
      </c>
      <c r="C102" s="97">
        <v>11</v>
      </c>
      <c r="D102" s="81" t="s">
        <v>42</v>
      </c>
      <c r="E102" s="83">
        <f>E92*Average_AC_tonnage_MFM11/O7</f>
        <v>380.74690991165892</v>
      </c>
      <c r="F102" s="85">
        <f>F92*Average_AC_tonnage_MFM11/O7</f>
        <v>0.45293551912568319</v>
      </c>
      <c r="G102" s="85">
        <f>G92*Average_AC_tonnage_MFM11/O7</f>
        <v>-3.6155079757616089</v>
      </c>
      <c r="H102" s="86">
        <f t="shared" si="8"/>
        <v>0.77748494150251157</v>
      </c>
    </row>
    <row r="103" spans="2:9" x14ac:dyDescent="0.2">
      <c r="B103" s="80" t="s">
        <v>300</v>
      </c>
      <c r="C103" s="97">
        <v>12</v>
      </c>
      <c r="D103" s="81" t="s">
        <v>42</v>
      </c>
      <c r="E103" s="83">
        <f>E93*Average_AC_tonnage_MFM12/O8</f>
        <v>254.95206148697537</v>
      </c>
      <c r="F103" s="85">
        <f>F93*Average_AC_tonnage_MFM12/O8</f>
        <v>0.41582988094915752</v>
      </c>
      <c r="G103" s="85">
        <f>G93*Average_AC_tonnage_MFM12/O8</f>
        <v>-3.4051917664683455</v>
      </c>
      <c r="H103" s="86">
        <f t="shared" si="8"/>
        <v>0.68702509454430183</v>
      </c>
    </row>
    <row r="104" spans="2:9" x14ac:dyDescent="0.2">
      <c r="B104" s="80" t="s">
        <v>300</v>
      </c>
      <c r="C104" s="97">
        <v>13</v>
      </c>
      <c r="D104" s="81" t="s">
        <v>42</v>
      </c>
      <c r="E104" s="83">
        <f>E94*Average_AC_tonnage_MFM13/O9</f>
        <v>438.51196444714424</v>
      </c>
      <c r="F104" s="85">
        <f>F94*Average_AC_tonnage_MFM13/O9</f>
        <v>0.45671886569237385</v>
      </c>
      <c r="G104" s="85">
        <f>G94*Average_AC_tonnage_MFM13/O9</f>
        <v>-3.6742617467317618</v>
      </c>
      <c r="H104" s="86">
        <f t="shared" si="8"/>
        <v>0.80365713932915528</v>
      </c>
    </row>
    <row r="105" spans="2:9" x14ac:dyDescent="0.2">
      <c r="B105" s="80" t="s">
        <v>300</v>
      </c>
      <c r="C105" s="97">
        <v>16</v>
      </c>
      <c r="D105" s="81" t="s">
        <v>42</v>
      </c>
      <c r="E105" s="83">
        <f>E95*Average_AC_tonnage_MFM/O10</f>
        <v>268.00595032217387</v>
      </c>
      <c r="F105" s="85">
        <f>F95*Average_AC_tonnage_MFM/O10</f>
        <v>0.42418492097501964</v>
      </c>
      <c r="G105" s="85">
        <f>G95*Average_AC_tonnage_MFM/O10</f>
        <v>-5.6742177540069569</v>
      </c>
      <c r="H105" s="86">
        <f t="shared" si="8"/>
        <v>0.50387851831530184</v>
      </c>
    </row>
    <row r="106" spans="2:9" x14ac:dyDescent="0.2">
      <c r="B106" s="87" t="s">
        <v>300</v>
      </c>
      <c r="C106" s="98" t="s">
        <v>300</v>
      </c>
      <c r="D106" s="88" t="s">
        <v>42</v>
      </c>
      <c r="E106" s="90">
        <f>E96*Average_AC_tonnage_MFMave/O11</f>
        <v>301.22372116647375</v>
      </c>
      <c r="F106" s="92">
        <f>F96*Average_AC_tonnage_MFMave/O11</f>
        <v>0.44527424688437101</v>
      </c>
      <c r="G106" s="92">
        <f>G96*Average_AC_tonnage_MFMave/O11</f>
        <v>-3.8816455916977897</v>
      </c>
      <c r="H106" s="93">
        <f t="shared" si="8"/>
        <v>0.69803738261522141</v>
      </c>
    </row>
    <row r="107" spans="2:9" x14ac:dyDescent="0.2">
      <c r="B107" s="73" t="s">
        <v>300</v>
      </c>
      <c r="C107" s="96">
        <v>1</v>
      </c>
      <c r="D107" s="74" t="s">
        <v>41</v>
      </c>
      <c r="E107" s="76">
        <f t="shared" ref="E107:E116" si="9">Total_interacted_cooling_savings*L37+kWh_savings_per_heating_therm*M37</f>
        <v>171.82317701746999</v>
      </c>
      <c r="F107" s="78">
        <f t="shared" ref="F107:F116" si="10">K37*12000/(Average_EER_of_existing_units_at_peak*1000)*Peak_diversity_factor*Percent_of_operating_units_cycling_at_peak*Total_interacted_cooling_savings+Percent_of_all_units_operating_continuously_at_peak*Fan_motor_W_reduction_cooling/1000</f>
        <v>0.73055999999999999</v>
      </c>
      <c r="G107" s="78">
        <f t="shared" ref="G107:G116" si="11">-M37*kWh_savings_per_heating_therm*0.03414/Furnace_efficiency</f>
        <v>-4.8556623206218816</v>
      </c>
      <c r="H107" s="79">
        <f t="shared" ref="H107:H116" si="12">(E107-kWh_savings_per_heating_therm*M37)/E107</f>
        <v>0.33779386170745418</v>
      </c>
    </row>
    <row r="108" spans="2:9" x14ac:dyDescent="0.2">
      <c r="B108" s="80" t="s">
        <v>300</v>
      </c>
      <c r="C108" s="97">
        <v>2</v>
      </c>
      <c r="D108" s="81" t="s">
        <v>41</v>
      </c>
      <c r="E108" s="83">
        <f t="shared" si="9"/>
        <v>568.05081104705357</v>
      </c>
      <c r="F108" s="85">
        <f t="shared" si="10"/>
        <v>0.73055999999999999</v>
      </c>
      <c r="G108" s="85">
        <f t="shared" si="11"/>
        <v>-5.2162992693552441</v>
      </c>
      <c r="H108" s="86">
        <f t="shared" si="12"/>
        <v>0.7848200581916932</v>
      </c>
    </row>
    <row r="109" spans="2:9" x14ac:dyDescent="0.2">
      <c r="B109" s="80" t="s">
        <v>300</v>
      </c>
      <c r="C109" s="97">
        <v>3</v>
      </c>
      <c r="D109" s="81" t="s">
        <v>41</v>
      </c>
      <c r="E109" s="83">
        <f t="shared" si="9"/>
        <v>330.18311219417797</v>
      </c>
      <c r="F109" s="85">
        <f t="shared" si="10"/>
        <v>0.73055999999999999</v>
      </c>
      <c r="G109" s="85">
        <f t="shared" si="11"/>
        <v>-4.2699473193653414</v>
      </c>
      <c r="H109" s="86">
        <f t="shared" si="12"/>
        <v>0.69696406584225623</v>
      </c>
    </row>
    <row r="110" spans="2:9" x14ac:dyDescent="0.2">
      <c r="B110" s="80" t="s">
        <v>300</v>
      </c>
      <c r="C110" s="97">
        <v>4</v>
      </c>
      <c r="D110" s="81" t="s">
        <v>41</v>
      </c>
      <c r="E110" s="83">
        <f t="shared" si="9"/>
        <v>627.00500568632879</v>
      </c>
      <c r="F110" s="85">
        <f t="shared" si="10"/>
        <v>0.73055999999999999</v>
      </c>
      <c r="G110" s="85">
        <f t="shared" si="11"/>
        <v>-3.6618471349941037</v>
      </c>
      <c r="H110" s="86">
        <f t="shared" si="12"/>
        <v>0.86314657440429621</v>
      </c>
    </row>
    <row r="111" spans="2:9" x14ac:dyDescent="0.2">
      <c r="B111" s="80" t="s">
        <v>300</v>
      </c>
      <c r="C111" s="97">
        <v>5</v>
      </c>
      <c r="D111" s="81" t="s">
        <v>41</v>
      </c>
      <c r="E111" s="83">
        <f t="shared" si="9"/>
        <v>352.00724252156363</v>
      </c>
      <c r="F111" s="85">
        <f t="shared" si="10"/>
        <v>0.73055999999999999</v>
      </c>
      <c r="G111" s="85">
        <f t="shared" si="11"/>
        <v>-5.115753163818189</v>
      </c>
      <c r="H111" s="86">
        <f t="shared" si="12"/>
        <v>0.65944720218912789</v>
      </c>
    </row>
    <row r="112" spans="2:9" x14ac:dyDescent="0.2">
      <c r="B112" s="80" t="s">
        <v>300</v>
      </c>
      <c r="C112" s="97">
        <v>11</v>
      </c>
      <c r="D112" s="81" t="s">
        <v>41</v>
      </c>
      <c r="E112" s="83">
        <f t="shared" si="9"/>
        <v>1194.714445500302</v>
      </c>
      <c r="F112" s="85">
        <f t="shared" si="10"/>
        <v>0.73056000000000021</v>
      </c>
      <c r="G112" s="85">
        <f t="shared" si="11"/>
        <v>-5.0712677310329033</v>
      </c>
      <c r="H112" s="86">
        <f t="shared" si="12"/>
        <v>0.90053302861996842</v>
      </c>
    </row>
    <row r="113" spans="2:8" x14ac:dyDescent="0.2">
      <c r="B113" s="80" t="s">
        <v>300</v>
      </c>
      <c r="C113" s="97">
        <v>12</v>
      </c>
      <c r="D113" s="81" t="s">
        <v>41</v>
      </c>
      <c r="E113" s="83">
        <f t="shared" si="9"/>
        <v>900.12603955207135</v>
      </c>
      <c r="F113" s="85">
        <f t="shared" si="10"/>
        <v>0.73056000000000021</v>
      </c>
      <c r="G113" s="85">
        <f t="shared" si="11"/>
        <v>-4.5548268229521742</v>
      </c>
      <c r="H113" s="86">
        <f t="shared" si="12"/>
        <v>0.88142448645849647</v>
      </c>
    </row>
    <row r="114" spans="2:8" x14ac:dyDescent="0.2">
      <c r="B114" s="80" t="s">
        <v>300</v>
      </c>
      <c r="C114" s="97">
        <v>13</v>
      </c>
      <c r="D114" s="81" t="s">
        <v>41</v>
      </c>
      <c r="E114" s="83">
        <f t="shared" si="9"/>
        <v>1252.5383766034349</v>
      </c>
      <c r="F114" s="85">
        <f t="shared" si="10"/>
        <v>0.73056000000000021</v>
      </c>
      <c r="G114" s="85">
        <f t="shared" si="11"/>
        <v>-4.3685290502777079</v>
      </c>
      <c r="H114" s="86">
        <f t="shared" si="12"/>
        <v>0.91827204028710296</v>
      </c>
    </row>
    <row r="115" spans="2:8" x14ac:dyDescent="0.2">
      <c r="B115" s="80" t="s">
        <v>300</v>
      </c>
      <c r="C115" s="97">
        <v>16</v>
      </c>
      <c r="D115" s="81" t="s">
        <v>41</v>
      </c>
      <c r="E115" s="83">
        <f t="shared" si="9"/>
        <v>714.17344319637516</v>
      </c>
      <c r="F115" s="85">
        <f t="shared" si="10"/>
        <v>0.73056000000000021</v>
      </c>
      <c r="G115" s="85">
        <f t="shared" si="11"/>
        <v>-7.7758397944588218</v>
      </c>
      <c r="H115" s="86">
        <f t="shared" si="12"/>
        <v>0.74486497796929529</v>
      </c>
    </row>
    <row r="116" spans="2:8" x14ac:dyDescent="0.2">
      <c r="B116" s="87" t="s">
        <v>300</v>
      </c>
      <c r="C116" s="98" t="s">
        <v>300</v>
      </c>
      <c r="D116" s="88" t="s">
        <v>41</v>
      </c>
      <c r="E116" s="90">
        <f t="shared" si="9"/>
        <v>964.31075528286146</v>
      </c>
      <c r="F116" s="92">
        <f t="shared" si="10"/>
        <v>0.73055999999999999</v>
      </c>
      <c r="G116" s="92">
        <f t="shared" si="11"/>
        <v>-4.8951083212811355</v>
      </c>
      <c r="H116" s="93">
        <f t="shared" si="12"/>
        <v>0.88104799516158128</v>
      </c>
    </row>
  </sheetData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55"/>
  <sheetViews>
    <sheetView workbookViewId="0">
      <selection activeCell="J22" sqref="J22"/>
    </sheetView>
  </sheetViews>
  <sheetFormatPr defaultRowHeight="15" x14ac:dyDescent="0.25"/>
  <cols>
    <col min="1" max="8" width="9.140625" style="99"/>
    <col min="9" max="10" width="9.140625" style="99" customWidth="1"/>
    <col min="11" max="12" width="9.140625" style="99"/>
    <col min="13" max="13" width="9.140625" style="99" customWidth="1"/>
    <col min="14" max="16384" width="9.140625" style="99"/>
  </cols>
  <sheetData>
    <row r="1" spans="1:43" x14ac:dyDescent="0.25">
      <c r="A1" s="99" t="s">
        <v>330</v>
      </c>
    </row>
    <row r="2" spans="1:43" x14ac:dyDescent="0.25">
      <c r="A2" s="99" t="s">
        <v>222</v>
      </c>
      <c r="B2" s="99" t="s">
        <v>223</v>
      </c>
      <c r="C2" s="99" t="s">
        <v>224</v>
      </c>
      <c r="D2" s="99" t="s">
        <v>225</v>
      </c>
      <c r="E2" s="99" t="s">
        <v>226</v>
      </c>
      <c r="F2" s="99" t="s">
        <v>227</v>
      </c>
      <c r="G2" s="99" t="s">
        <v>228</v>
      </c>
      <c r="H2" s="99" t="s">
        <v>229</v>
      </c>
      <c r="I2" s="99" t="s">
        <v>230</v>
      </c>
      <c r="J2" s="99" t="s">
        <v>231</v>
      </c>
      <c r="K2" s="99" t="s">
        <v>232</v>
      </c>
      <c r="L2" s="99" t="s">
        <v>233</v>
      </c>
      <c r="M2" s="99" t="s">
        <v>234</v>
      </c>
      <c r="N2" s="99" t="s">
        <v>235</v>
      </c>
      <c r="O2" s="100" t="s">
        <v>236</v>
      </c>
      <c r="P2" s="99" t="s">
        <v>237</v>
      </c>
      <c r="Q2" s="99" t="s">
        <v>331</v>
      </c>
      <c r="R2" s="99" t="s">
        <v>332</v>
      </c>
      <c r="S2" s="99" t="s">
        <v>333</v>
      </c>
      <c r="T2" s="99" t="s">
        <v>334</v>
      </c>
      <c r="U2" s="99" t="s">
        <v>335</v>
      </c>
      <c r="V2" s="99" t="s">
        <v>336</v>
      </c>
      <c r="W2" s="99" t="s">
        <v>337</v>
      </c>
      <c r="X2" s="99" t="s">
        <v>338</v>
      </c>
      <c r="Y2" s="100" t="s">
        <v>339</v>
      </c>
      <c r="Z2" s="101" t="s">
        <v>340</v>
      </c>
      <c r="AA2" s="99" t="s">
        <v>341</v>
      </c>
      <c r="AB2" s="99" t="s">
        <v>342</v>
      </c>
      <c r="AC2" s="101" t="s">
        <v>239</v>
      </c>
      <c r="AD2" s="101" t="s">
        <v>240</v>
      </c>
      <c r="AE2" s="99" t="s">
        <v>241</v>
      </c>
      <c r="AF2" s="99" t="s">
        <v>242</v>
      </c>
      <c r="AG2" s="99" t="s">
        <v>243</v>
      </c>
      <c r="AH2" s="99" t="s">
        <v>343</v>
      </c>
      <c r="AI2" s="99" t="s">
        <v>344</v>
      </c>
      <c r="AJ2" s="99" t="s">
        <v>246</v>
      </c>
      <c r="AK2" s="99" t="s">
        <v>247</v>
      </c>
      <c r="AL2" s="99" t="s">
        <v>345</v>
      </c>
      <c r="AM2" s="99" t="s">
        <v>346</v>
      </c>
      <c r="AN2" s="99" t="s">
        <v>347</v>
      </c>
      <c r="AO2" s="99" t="s">
        <v>348</v>
      </c>
      <c r="AP2" s="99" t="s">
        <v>349</v>
      </c>
      <c r="AQ2" s="99" t="s">
        <v>248</v>
      </c>
    </row>
    <row r="3" spans="1:43" x14ac:dyDescent="0.25">
      <c r="A3" s="99" t="s">
        <v>279</v>
      </c>
      <c r="B3" s="99" t="s">
        <v>279</v>
      </c>
      <c r="C3" s="99">
        <v>1</v>
      </c>
      <c r="D3" s="99" t="s">
        <v>250</v>
      </c>
      <c r="E3" s="99" t="s">
        <v>251</v>
      </c>
      <c r="F3" s="99" t="s">
        <v>280</v>
      </c>
      <c r="G3" s="99" t="s">
        <v>253</v>
      </c>
      <c r="H3" s="99" t="s">
        <v>254</v>
      </c>
      <c r="I3" s="99" t="s">
        <v>255</v>
      </c>
      <c r="J3" s="99" t="s">
        <v>256</v>
      </c>
      <c r="K3" s="99">
        <v>0</v>
      </c>
      <c r="L3" s="99" t="s">
        <v>257</v>
      </c>
      <c r="M3" s="99" t="s">
        <v>258</v>
      </c>
      <c r="N3" s="99" t="s">
        <v>259</v>
      </c>
      <c r="O3" s="99">
        <v>3.4985900000000001</v>
      </c>
      <c r="P3" s="99">
        <v>1</v>
      </c>
      <c r="Q3" s="99">
        <v>1242</v>
      </c>
      <c r="R3" s="99">
        <v>5204.51</v>
      </c>
      <c r="S3" s="99">
        <v>5204.51</v>
      </c>
      <c r="T3" s="99">
        <v>629.84699999999998</v>
      </c>
      <c r="U3" s="99">
        <v>629.84699999999998</v>
      </c>
      <c r="V3" s="99">
        <v>0.464694</v>
      </c>
      <c r="W3" s="99">
        <v>0.464694</v>
      </c>
      <c r="X3" s="99">
        <v>0.464694</v>
      </c>
      <c r="Y3" s="99">
        <v>279.23899999999998</v>
      </c>
      <c r="Z3" s="99">
        <v>279.23899999999998</v>
      </c>
      <c r="AA3" s="99">
        <v>-0.97</v>
      </c>
      <c r="AB3" s="99">
        <v>-0.97</v>
      </c>
      <c r="AC3" s="99">
        <v>365.04199999999997</v>
      </c>
      <c r="AD3" s="99">
        <v>249.33799999999999</v>
      </c>
      <c r="AE3" s="99">
        <v>2.3081499999999999</v>
      </c>
      <c r="AF3" s="99">
        <v>0.25109900000000002</v>
      </c>
      <c r="AG3" s="99">
        <v>356.154</v>
      </c>
      <c r="AH3" s="99">
        <v>133.667</v>
      </c>
      <c r="AI3" s="99">
        <v>67.665099999999995</v>
      </c>
      <c r="AJ3" s="99">
        <v>864.726</v>
      </c>
      <c r="AK3" s="99">
        <v>420.05500000000001</v>
      </c>
      <c r="AL3" s="99">
        <v>206.196</v>
      </c>
      <c r="AM3" s="99">
        <v>73.052999999999997</v>
      </c>
      <c r="AN3" s="99">
        <v>1.2639899999999999</v>
      </c>
      <c r="AO3" s="99">
        <v>7.2900999999999994E-2</v>
      </c>
      <c r="AP3" s="99">
        <v>-0.96899999999999997</v>
      </c>
    </row>
    <row r="4" spans="1:43" x14ac:dyDescent="0.25">
      <c r="A4" s="99" t="s">
        <v>281</v>
      </c>
      <c r="B4" s="99" t="s">
        <v>281</v>
      </c>
      <c r="C4" s="99">
        <v>1</v>
      </c>
      <c r="D4" s="99" t="s">
        <v>250</v>
      </c>
      <c r="E4" s="99" t="s">
        <v>251</v>
      </c>
      <c r="F4" s="99" t="s">
        <v>280</v>
      </c>
      <c r="G4" s="99" t="s">
        <v>261</v>
      </c>
      <c r="H4" s="99" t="s">
        <v>254</v>
      </c>
      <c r="I4" s="99" t="s">
        <v>255</v>
      </c>
      <c r="J4" s="99" t="s">
        <v>256</v>
      </c>
      <c r="K4" s="99">
        <v>0</v>
      </c>
      <c r="L4" s="99" t="s">
        <v>262</v>
      </c>
      <c r="M4" s="99" t="s">
        <v>258</v>
      </c>
      <c r="N4" s="99" t="s">
        <v>259</v>
      </c>
      <c r="O4" s="99">
        <v>3.49762</v>
      </c>
      <c r="P4" s="99">
        <v>1</v>
      </c>
      <c r="Q4" s="99">
        <v>1212.45</v>
      </c>
      <c r="R4" s="99">
        <v>6645.98</v>
      </c>
      <c r="S4" s="99">
        <v>6645.98</v>
      </c>
      <c r="T4" s="99">
        <v>599.45399999999995</v>
      </c>
      <c r="U4" s="99">
        <v>599.45399999999995</v>
      </c>
      <c r="V4" s="99">
        <v>1.73939</v>
      </c>
      <c r="W4" s="99">
        <v>1.73939</v>
      </c>
      <c r="X4" s="99">
        <v>1.73939</v>
      </c>
      <c r="Y4" s="99">
        <v>1029.33</v>
      </c>
      <c r="Z4" s="99">
        <v>1029.33</v>
      </c>
      <c r="AA4" s="99">
        <v>-0.51752299999999996</v>
      </c>
      <c r="AB4" s="99">
        <v>-0.51752299999999996</v>
      </c>
      <c r="AC4" s="99">
        <v>1746.15</v>
      </c>
      <c r="AD4" s="99">
        <v>355.858</v>
      </c>
      <c r="AE4" s="99">
        <v>4.26884</v>
      </c>
      <c r="AF4" s="99">
        <v>0.37085000000000001</v>
      </c>
      <c r="AG4" s="99">
        <v>336.19499999999999</v>
      </c>
      <c r="AH4" s="99">
        <v>444.012</v>
      </c>
      <c r="AI4" s="99">
        <v>297.28699999999998</v>
      </c>
      <c r="AJ4" s="99">
        <v>811.601</v>
      </c>
      <c r="AK4" s="99">
        <v>400.50400000000002</v>
      </c>
      <c r="AL4" s="99">
        <v>924.48699999999997</v>
      </c>
      <c r="AM4" s="99">
        <v>104.861</v>
      </c>
      <c r="AN4" s="99">
        <v>2.1320800000000002</v>
      </c>
      <c r="AO4" s="99">
        <v>0.110238</v>
      </c>
      <c r="AP4" s="99">
        <v>-0.51561699999999999</v>
      </c>
    </row>
    <row r="5" spans="1:43" x14ac:dyDescent="0.25">
      <c r="A5" s="99" t="s">
        <v>282</v>
      </c>
      <c r="B5" s="99" t="s">
        <v>282</v>
      </c>
      <c r="C5" s="99">
        <v>1</v>
      </c>
      <c r="D5" s="99" t="s">
        <v>250</v>
      </c>
      <c r="E5" s="99" t="s">
        <v>251</v>
      </c>
      <c r="F5" s="99" t="s">
        <v>280</v>
      </c>
      <c r="G5" s="99" t="s">
        <v>264</v>
      </c>
      <c r="H5" s="99" t="s">
        <v>254</v>
      </c>
      <c r="I5" s="99" t="s">
        <v>255</v>
      </c>
      <c r="J5" s="99" t="s">
        <v>256</v>
      </c>
      <c r="K5" s="99">
        <v>0</v>
      </c>
      <c r="L5" s="99" t="s">
        <v>257</v>
      </c>
      <c r="M5" s="99" t="s">
        <v>258</v>
      </c>
      <c r="N5" s="99" t="s">
        <v>259</v>
      </c>
      <c r="O5" s="99">
        <v>3.4974599999999998</v>
      </c>
      <c r="P5" s="99">
        <v>1</v>
      </c>
      <c r="Q5" s="99">
        <v>1207.5</v>
      </c>
      <c r="R5" s="99">
        <v>5759.38</v>
      </c>
      <c r="S5" s="99">
        <v>5759.38</v>
      </c>
      <c r="T5" s="99">
        <v>544.78499999999997</v>
      </c>
      <c r="U5" s="99">
        <v>544.78499999999997</v>
      </c>
      <c r="V5" s="99">
        <v>1.12927</v>
      </c>
      <c r="W5" s="99">
        <v>1.12927</v>
      </c>
      <c r="X5" s="99">
        <v>1.12927</v>
      </c>
      <c r="Y5" s="99">
        <v>618.03099999999995</v>
      </c>
      <c r="Z5" s="99">
        <v>618.03099999999995</v>
      </c>
      <c r="AA5" s="99">
        <v>-0.870475</v>
      </c>
      <c r="AB5" s="99">
        <v>-0.870475</v>
      </c>
      <c r="AC5" s="99">
        <v>983.803</v>
      </c>
      <c r="AD5" s="99">
        <v>251.36799999999999</v>
      </c>
      <c r="AE5" s="99">
        <v>3.21407</v>
      </c>
      <c r="AF5" s="99">
        <v>0.27045000000000002</v>
      </c>
      <c r="AG5" s="99">
        <v>282.17700000000002</v>
      </c>
      <c r="AH5" s="99">
        <v>282.39400000000001</v>
      </c>
      <c r="AI5" s="99">
        <v>181.886</v>
      </c>
      <c r="AJ5" s="99">
        <v>817.16200000000003</v>
      </c>
      <c r="AK5" s="99">
        <v>320.60500000000002</v>
      </c>
      <c r="AL5" s="99">
        <v>546.05899999999997</v>
      </c>
      <c r="AM5" s="99">
        <v>71.995199999999997</v>
      </c>
      <c r="AN5" s="99">
        <v>1.7762800000000001</v>
      </c>
      <c r="AO5" s="99">
        <v>7.9410999999999995E-2</v>
      </c>
      <c r="AP5" s="99">
        <v>-0.86945899999999998</v>
      </c>
    </row>
    <row r="6" spans="1:43" x14ac:dyDescent="0.25">
      <c r="A6" s="99" t="s">
        <v>283</v>
      </c>
      <c r="B6" s="99" t="s">
        <v>283</v>
      </c>
      <c r="C6" s="99">
        <v>1</v>
      </c>
      <c r="D6" s="99" t="s">
        <v>250</v>
      </c>
      <c r="E6" s="99" t="s">
        <v>251</v>
      </c>
      <c r="F6" s="99" t="s">
        <v>280</v>
      </c>
      <c r="G6" s="99" t="s">
        <v>266</v>
      </c>
      <c r="H6" s="99" t="s">
        <v>254</v>
      </c>
      <c r="I6" s="99" t="s">
        <v>255</v>
      </c>
      <c r="J6" s="99" t="s">
        <v>256</v>
      </c>
      <c r="K6" s="99">
        <v>0</v>
      </c>
      <c r="L6" s="99" t="s">
        <v>262</v>
      </c>
      <c r="M6" s="99" t="s">
        <v>258</v>
      </c>
      <c r="N6" s="99" t="s">
        <v>259</v>
      </c>
      <c r="O6" s="99">
        <v>3.4977499999999999</v>
      </c>
      <c r="P6" s="99">
        <v>1</v>
      </c>
      <c r="Q6" s="99">
        <v>1216.4100000000001</v>
      </c>
      <c r="R6" s="99">
        <v>7015.27</v>
      </c>
      <c r="S6" s="99">
        <v>7015.27</v>
      </c>
      <c r="T6" s="99">
        <v>512.43700000000001</v>
      </c>
      <c r="U6" s="99">
        <v>512.43700000000001</v>
      </c>
      <c r="V6" s="99">
        <v>1.7113</v>
      </c>
      <c r="W6" s="99">
        <v>1.7113</v>
      </c>
      <c r="X6" s="99">
        <v>1.7113</v>
      </c>
      <c r="Y6" s="99">
        <v>1176.27</v>
      </c>
      <c r="Z6" s="99">
        <v>1176.27</v>
      </c>
      <c r="AA6" s="99">
        <v>-0.60786799999999996</v>
      </c>
      <c r="AB6" s="99">
        <v>-0.60786799999999996</v>
      </c>
      <c r="AC6" s="99">
        <v>2104.9299999999998</v>
      </c>
      <c r="AD6" s="99">
        <v>350.25</v>
      </c>
      <c r="AE6" s="99">
        <v>4.0186400000000004</v>
      </c>
      <c r="AF6" s="99">
        <v>0.365286</v>
      </c>
      <c r="AG6" s="99">
        <v>252.89</v>
      </c>
      <c r="AH6" s="99">
        <v>455.75599999999997</v>
      </c>
      <c r="AI6" s="99">
        <v>436.45499999999998</v>
      </c>
      <c r="AJ6" s="99">
        <v>584.88</v>
      </c>
      <c r="AK6" s="99">
        <v>295.39100000000002</v>
      </c>
      <c r="AL6" s="99">
        <v>1077.6099999999999</v>
      </c>
      <c r="AM6" s="99">
        <v>98.716200000000001</v>
      </c>
      <c r="AN6" s="99">
        <v>2.0425399999999998</v>
      </c>
      <c r="AO6" s="99">
        <v>0.12332899999999999</v>
      </c>
      <c r="AP6" s="99">
        <v>-0.60563900000000004</v>
      </c>
    </row>
    <row r="7" spans="1:43" x14ac:dyDescent="0.25">
      <c r="A7" s="99" t="s">
        <v>284</v>
      </c>
      <c r="B7" s="99" t="s">
        <v>284</v>
      </c>
      <c r="C7" s="99">
        <v>1</v>
      </c>
      <c r="D7" s="99" t="s">
        <v>250</v>
      </c>
      <c r="E7" s="99" t="s">
        <v>251</v>
      </c>
      <c r="F7" s="99" t="s">
        <v>280</v>
      </c>
      <c r="G7" s="99" t="s">
        <v>268</v>
      </c>
      <c r="H7" s="99" t="s">
        <v>254</v>
      </c>
      <c r="I7" s="99" t="s">
        <v>255</v>
      </c>
      <c r="J7" s="99" t="s">
        <v>256</v>
      </c>
      <c r="K7" s="99">
        <v>0</v>
      </c>
      <c r="L7" s="99" t="s">
        <v>257</v>
      </c>
      <c r="M7" s="99" t="s">
        <v>258</v>
      </c>
      <c r="N7" s="99" t="s">
        <v>259</v>
      </c>
      <c r="O7" s="99">
        <v>3.4981</v>
      </c>
      <c r="P7" s="99">
        <v>1</v>
      </c>
      <c r="Q7" s="99">
        <v>1227.05</v>
      </c>
      <c r="R7" s="99">
        <v>6026.94</v>
      </c>
      <c r="S7" s="99">
        <v>6026.94</v>
      </c>
      <c r="T7" s="99">
        <v>597.23</v>
      </c>
      <c r="U7" s="99">
        <v>597.23</v>
      </c>
      <c r="V7" s="99">
        <v>1.1512</v>
      </c>
      <c r="W7" s="99">
        <v>1.1512</v>
      </c>
      <c r="X7" s="99">
        <v>1.1512</v>
      </c>
      <c r="Y7" s="99">
        <v>718.08600000000001</v>
      </c>
      <c r="Z7" s="99">
        <v>718.08600000000001</v>
      </c>
      <c r="AA7" s="99">
        <v>-0.78915599999999997</v>
      </c>
      <c r="AB7" s="99">
        <v>-0.78915599999999997</v>
      </c>
      <c r="AC7" s="99">
        <v>1129.44</v>
      </c>
      <c r="AD7" s="99">
        <v>301.58300000000003</v>
      </c>
      <c r="AE7" s="99">
        <v>3.23814</v>
      </c>
      <c r="AF7" s="99">
        <v>0.27405800000000002</v>
      </c>
      <c r="AG7" s="99">
        <v>334.35399999999998</v>
      </c>
      <c r="AH7" s="99">
        <v>333.51499999999999</v>
      </c>
      <c r="AI7" s="99">
        <v>204.13499999999999</v>
      </c>
      <c r="AJ7" s="99">
        <v>819.68600000000004</v>
      </c>
      <c r="AK7" s="99">
        <v>390.017</v>
      </c>
      <c r="AL7" s="99">
        <v>631.30799999999999</v>
      </c>
      <c r="AM7" s="99">
        <v>86.794300000000007</v>
      </c>
      <c r="AN7" s="99">
        <v>1.69652</v>
      </c>
      <c r="AO7" s="99">
        <v>8.1428E-2</v>
      </c>
      <c r="AP7" s="99">
        <v>-0.78715599999999997</v>
      </c>
    </row>
    <row r="8" spans="1:43" x14ac:dyDescent="0.25">
      <c r="A8" s="99" t="s">
        <v>285</v>
      </c>
      <c r="B8" s="99" t="s">
        <v>285</v>
      </c>
      <c r="C8" s="99">
        <v>1</v>
      </c>
      <c r="D8" s="99" t="s">
        <v>250</v>
      </c>
      <c r="E8" s="99" t="s">
        <v>251</v>
      </c>
      <c r="F8" s="99" t="s">
        <v>280</v>
      </c>
      <c r="G8" s="99" t="s">
        <v>270</v>
      </c>
      <c r="H8" s="99" t="s">
        <v>254</v>
      </c>
      <c r="I8" s="99" t="s">
        <v>255</v>
      </c>
      <c r="J8" s="99" t="s">
        <v>256</v>
      </c>
      <c r="K8" s="99">
        <v>0</v>
      </c>
      <c r="L8" s="99" t="s">
        <v>262</v>
      </c>
      <c r="M8" s="99" t="s">
        <v>258</v>
      </c>
      <c r="N8" s="99" t="s">
        <v>259</v>
      </c>
      <c r="O8" s="99">
        <v>3.4979</v>
      </c>
      <c r="P8" s="99">
        <v>1</v>
      </c>
      <c r="Q8" s="99">
        <v>1221.04</v>
      </c>
      <c r="R8" s="99">
        <v>8776.5300000000007</v>
      </c>
      <c r="S8" s="99">
        <v>8776.5300000000007</v>
      </c>
      <c r="T8" s="99">
        <v>632.16099999999994</v>
      </c>
      <c r="U8" s="99">
        <v>632.16099999999994</v>
      </c>
      <c r="V8" s="99">
        <v>2.3883000000000001</v>
      </c>
      <c r="W8" s="99">
        <v>2.4120599999999999</v>
      </c>
      <c r="X8" s="99">
        <v>2.4120599999999999</v>
      </c>
      <c r="Y8" s="99">
        <v>2071.4699999999998</v>
      </c>
      <c r="Z8" s="99">
        <v>2071.4699999999998</v>
      </c>
      <c r="AA8" s="99">
        <v>4.3987400000000001</v>
      </c>
      <c r="AB8" s="99">
        <v>4.3987400000000001</v>
      </c>
      <c r="AC8" s="99">
        <v>3639.9</v>
      </c>
      <c r="AD8" s="99">
        <v>544.80899999999997</v>
      </c>
      <c r="AE8" s="99">
        <v>5.9268900000000002</v>
      </c>
      <c r="AF8" s="99">
        <v>0.49224000000000001</v>
      </c>
      <c r="AG8" s="99">
        <v>377.15600000000001</v>
      </c>
      <c r="AH8" s="99">
        <v>655.57899999999995</v>
      </c>
      <c r="AI8" s="99">
        <v>594.452</v>
      </c>
      <c r="AJ8" s="99">
        <v>803.90700000000004</v>
      </c>
      <c r="AK8" s="99">
        <v>457.52800000000002</v>
      </c>
      <c r="AL8" s="99">
        <v>1858.13</v>
      </c>
      <c r="AM8" s="99">
        <v>213.42400000000001</v>
      </c>
      <c r="AN8" s="99">
        <v>2.9642599999999999</v>
      </c>
      <c r="AO8" s="99">
        <v>0.198376</v>
      </c>
      <c r="AP8" s="99">
        <v>4.4032799999999996</v>
      </c>
    </row>
    <row r="9" spans="1:43" x14ac:dyDescent="0.25">
      <c r="A9" s="99" t="s">
        <v>286</v>
      </c>
      <c r="B9" s="99" t="s">
        <v>286</v>
      </c>
      <c r="C9" s="99">
        <v>1</v>
      </c>
      <c r="D9" s="99" t="s">
        <v>250</v>
      </c>
      <c r="E9" s="99" t="s">
        <v>251</v>
      </c>
      <c r="F9" s="99" t="s">
        <v>280</v>
      </c>
      <c r="G9" s="99" t="s">
        <v>272</v>
      </c>
      <c r="H9" s="99" t="s">
        <v>254</v>
      </c>
      <c r="I9" s="99" t="s">
        <v>255</v>
      </c>
      <c r="J9" s="99" t="s">
        <v>256</v>
      </c>
      <c r="K9" s="99">
        <v>0</v>
      </c>
      <c r="L9" s="99" t="s">
        <v>262</v>
      </c>
      <c r="M9" s="99" t="s">
        <v>258</v>
      </c>
      <c r="N9" s="99" t="s">
        <v>259</v>
      </c>
      <c r="O9" s="99">
        <v>3.4976600000000002</v>
      </c>
      <c r="P9" s="99">
        <v>1</v>
      </c>
      <c r="Q9" s="99">
        <v>1213.54</v>
      </c>
      <c r="R9" s="99">
        <v>7925.19</v>
      </c>
      <c r="S9" s="99">
        <v>7925.19</v>
      </c>
      <c r="T9" s="99">
        <v>529.19299999999998</v>
      </c>
      <c r="U9" s="99">
        <v>529.19299999999998</v>
      </c>
      <c r="V9" s="99">
        <v>2.2252299999999998</v>
      </c>
      <c r="W9" s="99">
        <v>2.71895</v>
      </c>
      <c r="X9" s="99">
        <v>2.71895</v>
      </c>
      <c r="Y9" s="99">
        <v>1667.84</v>
      </c>
      <c r="Z9" s="99">
        <v>1667.84</v>
      </c>
      <c r="AA9" s="99">
        <v>2.4208799999999999</v>
      </c>
      <c r="AB9" s="99">
        <v>2.4208799999999999</v>
      </c>
      <c r="AC9" s="99">
        <v>2960.54</v>
      </c>
      <c r="AD9" s="99">
        <v>416.93099999999998</v>
      </c>
      <c r="AE9" s="99">
        <v>5.5793999999999997</v>
      </c>
      <c r="AF9" s="99">
        <v>0.46036500000000002</v>
      </c>
      <c r="AG9" s="99">
        <v>271.11799999999999</v>
      </c>
      <c r="AH9" s="99">
        <v>574.38099999999997</v>
      </c>
      <c r="AI9" s="99">
        <v>514.78899999999999</v>
      </c>
      <c r="AJ9" s="99">
        <v>675.35299999999995</v>
      </c>
      <c r="AK9" s="99">
        <v>320.39699999999999</v>
      </c>
      <c r="AL9" s="99">
        <v>1507.27</v>
      </c>
      <c r="AM9" s="99">
        <v>160.655</v>
      </c>
      <c r="AN9" s="99">
        <v>2.9486300000000001</v>
      </c>
      <c r="AO9" s="99">
        <v>0.19697400000000001</v>
      </c>
      <c r="AP9" s="99">
        <v>2.42428</v>
      </c>
    </row>
    <row r="10" spans="1:43" x14ac:dyDescent="0.25">
      <c r="A10" s="99" t="s">
        <v>287</v>
      </c>
      <c r="B10" s="99" t="s">
        <v>287</v>
      </c>
      <c r="C10" s="99">
        <v>1</v>
      </c>
      <c r="D10" s="99" t="s">
        <v>250</v>
      </c>
      <c r="E10" s="99" t="s">
        <v>251</v>
      </c>
      <c r="F10" s="99" t="s">
        <v>280</v>
      </c>
      <c r="G10" s="99" t="s">
        <v>274</v>
      </c>
      <c r="H10" s="99" t="s">
        <v>254</v>
      </c>
      <c r="I10" s="99" t="s">
        <v>255</v>
      </c>
      <c r="J10" s="99" t="s">
        <v>256</v>
      </c>
      <c r="K10" s="99">
        <v>0</v>
      </c>
      <c r="L10" s="99" t="s">
        <v>257</v>
      </c>
      <c r="M10" s="99" t="s">
        <v>258</v>
      </c>
      <c r="N10" s="99" t="s">
        <v>259</v>
      </c>
      <c r="O10" s="99">
        <v>3.49743</v>
      </c>
      <c r="P10" s="99">
        <v>1</v>
      </c>
      <c r="Q10" s="99">
        <v>1206.67</v>
      </c>
      <c r="R10" s="99">
        <v>9509.36</v>
      </c>
      <c r="S10" s="99">
        <v>9509.36</v>
      </c>
      <c r="T10" s="99">
        <v>563.48699999999997</v>
      </c>
      <c r="U10" s="99">
        <v>563.48699999999997</v>
      </c>
      <c r="V10" s="99">
        <v>2.6608399999999999</v>
      </c>
      <c r="W10" s="99">
        <v>2.9821200000000001</v>
      </c>
      <c r="X10" s="99">
        <v>2.9821200000000001</v>
      </c>
      <c r="Y10" s="99">
        <v>2520.9499999999998</v>
      </c>
      <c r="Z10" s="99">
        <v>2520.9499999999998</v>
      </c>
      <c r="AA10" s="99">
        <v>3.9154599999999999</v>
      </c>
      <c r="AB10" s="99">
        <v>3.9154599999999999</v>
      </c>
      <c r="AC10" s="99">
        <v>4380.8</v>
      </c>
      <c r="AD10" s="99">
        <v>549.52200000000005</v>
      </c>
      <c r="AE10" s="99">
        <v>5.9552199999999997</v>
      </c>
      <c r="AF10" s="99">
        <v>0.47650199999999998</v>
      </c>
      <c r="AG10" s="99">
        <v>316.63099999999997</v>
      </c>
      <c r="AH10" s="99">
        <v>774.16</v>
      </c>
      <c r="AI10" s="99">
        <v>704.62300000000005</v>
      </c>
      <c r="AJ10" s="99">
        <v>678.62599999999998</v>
      </c>
      <c r="AK10" s="99">
        <v>383.245</v>
      </c>
      <c r="AL10" s="99">
        <v>2305.1</v>
      </c>
      <c r="AM10" s="99">
        <v>215.90700000000001</v>
      </c>
      <c r="AN10" s="99">
        <v>3.1516299999999999</v>
      </c>
      <c r="AO10" s="99">
        <v>0.19819400000000001</v>
      </c>
      <c r="AP10" s="99">
        <v>3.9181400000000002</v>
      </c>
    </row>
    <row r="11" spans="1:43" x14ac:dyDescent="0.25">
      <c r="A11" s="99" t="s">
        <v>288</v>
      </c>
      <c r="B11" s="99" t="s">
        <v>288</v>
      </c>
      <c r="C11" s="99">
        <v>1</v>
      </c>
      <c r="D11" s="99" t="s">
        <v>250</v>
      </c>
      <c r="E11" s="99" t="s">
        <v>251</v>
      </c>
      <c r="F11" s="99" t="s">
        <v>280</v>
      </c>
      <c r="G11" s="99" t="s">
        <v>276</v>
      </c>
      <c r="H11" s="99" t="s">
        <v>254</v>
      </c>
      <c r="I11" s="99" t="s">
        <v>255</v>
      </c>
      <c r="J11" s="99" t="s">
        <v>256</v>
      </c>
      <c r="K11" s="99">
        <v>0</v>
      </c>
      <c r="L11" s="99" t="s">
        <v>262</v>
      </c>
      <c r="M11" s="99" t="s">
        <v>258</v>
      </c>
      <c r="N11" s="99" t="s">
        <v>259</v>
      </c>
      <c r="O11" s="99">
        <v>3.4980699999999998</v>
      </c>
      <c r="P11" s="99">
        <v>1</v>
      </c>
      <c r="Q11" s="99">
        <v>1226.1500000000001</v>
      </c>
      <c r="R11" s="99">
        <v>7283.45</v>
      </c>
      <c r="S11" s="99">
        <v>7283.45</v>
      </c>
      <c r="T11" s="99">
        <v>1012.9</v>
      </c>
      <c r="U11" s="99">
        <v>1012.9</v>
      </c>
      <c r="V11" s="99">
        <v>1.8596900000000001</v>
      </c>
      <c r="W11" s="99">
        <v>2.1695700000000002</v>
      </c>
      <c r="X11" s="99">
        <v>2.1695700000000002</v>
      </c>
      <c r="Y11" s="99">
        <v>1335.44</v>
      </c>
      <c r="Z11" s="99">
        <v>1335.44</v>
      </c>
      <c r="AA11" s="99">
        <v>16.856999999999999</v>
      </c>
      <c r="AB11" s="99">
        <v>16.856999999999999</v>
      </c>
      <c r="AC11" s="99">
        <v>2083.92</v>
      </c>
      <c r="AD11" s="99">
        <v>662.90499999999997</v>
      </c>
      <c r="AE11" s="99">
        <v>4.9764600000000003</v>
      </c>
      <c r="AF11" s="99">
        <v>0.48457899999999998</v>
      </c>
      <c r="AG11" s="99">
        <v>732.25099999999998</v>
      </c>
      <c r="AH11" s="99">
        <v>403.42099999999999</v>
      </c>
      <c r="AI11" s="99">
        <v>374.39100000000002</v>
      </c>
      <c r="AJ11" s="99">
        <v>973.63300000000004</v>
      </c>
      <c r="AK11" s="99">
        <v>923.98800000000006</v>
      </c>
      <c r="AL11" s="99">
        <v>1070.98</v>
      </c>
      <c r="AM11" s="99">
        <v>264.60000000000002</v>
      </c>
      <c r="AN11" s="99">
        <v>2.5596800000000002</v>
      </c>
      <c r="AO11" s="99">
        <v>0.19881599999999999</v>
      </c>
      <c r="AP11" s="99">
        <v>16.871200000000002</v>
      </c>
    </row>
    <row r="12" spans="1:43" x14ac:dyDescent="0.25">
      <c r="A12" s="99" t="s">
        <v>289</v>
      </c>
      <c r="B12" s="99" t="s">
        <v>289</v>
      </c>
      <c r="C12" s="99">
        <v>1</v>
      </c>
      <c r="D12" s="99" t="s">
        <v>250</v>
      </c>
      <c r="E12" s="99" t="s">
        <v>251</v>
      </c>
      <c r="F12" s="99" t="s">
        <v>280</v>
      </c>
      <c r="G12" s="99" t="s">
        <v>278</v>
      </c>
      <c r="H12" s="99" t="s">
        <v>254</v>
      </c>
      <c r="I12" s="99" t="s">
        <v>255</v>
      </c>
      <c r="J12" s="99" t="s">
        <v>256</v>
      </c>
      <c r="K12" s="99">
        <v>0</v>
      </c>
      <c r="L12" s="99" t="s">
        <v>262</v>
      </c>
      <c r="M12" s="99" t="s">
        <v>258</v>
      </c>
      <c r="N12" s="99" t="s">
        <v>259</v>
      </c>
      <c r="O12" s="99">
        <v>3.4977100000000001</v>
      </c>
      <c r="P12" s="99">
        <v>1</v>
      </c>
      <c r="Q12" s="99">
        <v>1215.1400000000001</v>
      </c>
      <c r="R12" s="99">
        <v>8136.31</v>
      </c>
      <c r="S12" s="99">
        <v>8136.31</v>
      </c>
      <c r="T12" s="99">
        <v>599.41700000000003</v>
      </c>
      <c r="U12" s="99">
        <v>599.41700000000003</v>
      </c>
      <c r="V12" s="99">
        <v>2.1868699999999999</v>
      </c>
      <c r="W12" s="99">
        <v>2.3716599999999999</v>
      </c>
      <c r="X12" s="99">
        <v>2.3716599999999999</v>
      </c>
      <c r="Y12" s="99">
        <v>1776.97</v>
      </c>
      <c r="Z12" s="99">
        <v>1776.97</v>
      </c>
      <c r="AA12" s="99">
        <v>3.2884899999999999</v>
      </c>
      <c r="AB12" s="99">
        <v>3.2884899999999999</v>
      </c>
      <c r="AC12" s="99">
        <v>3095.73</v>
      </c>
      <c r="AD12" s="99">
        <v>473.57600000000002</v>
      </c>
      <c r="AE12" s="99">
        <v>5.3420300000000003</v>
      </c>
      <c r="AF12" s="99">
        <v>0.44685999999999998</v>
      </c>
      <c r="AG12" s="99">
        <v>342.45800000000003</v>
      </c>
      <c r="AH12" s="99">
        <v>590.33399999999995</v>
      </c>
      <c r="AI12" s="99">
        <v>519.83299999999997</v>
      </c>
      <c r="AJ12" s="99">
        <v>750.01499999999999</v>
      </c>
      <c r="AK12" s="99">
        <v>412.30399999999997</v>
      </c>
      <c r="AL12" s="99">
        <v>1599.57</v>
      </c>
      <c r="AM12" s="99">
        <v>177.46600000000001</v>
      </c>
      <c r="AN12" s="99">
        <v>2.7523399999999998</v>
      </c>
      <c r="AO12" s="99">
        <v>0.17616000000000001</v>
      </c>
      <c r="AP12" s="99">
        <v>3.2922400000000001</v>
      </c>
    </row>
    <row r="13" spans="1:43" x14ac:dyDescent="0.25">
      <c r="A13" s="99" t="s">
        <v>249</v>
      </c>
      <c r="B13" s="99" t="s">
        <v>249</v>
      </c>
      <c r="C13" s="99">
        <v>1</v>
      </c>
      <c r="D13" s="99" t="s">
        <v>250</v>
      </c>
      <c r="E13" s="99" t="s">
        <v>251</v>
      </c>
      <c r="F13" s="99" t="s">
        <v>252</v>
      </c>
      <c r="G13" s="99" t="s">
        <v>253</v>
      </c>
      <c r="H13" s="99" t="s">
        <v>254</v>
      </c>
      <c r="I13" s="99" t="s">
        <v>255</v>
      </c>
      <c r="J13" s="99" t="s">
        <v>256</v>
      </c>
      <c r="K13" s="99">
        <v>0</v>
      </c>
      <c r="L13" s="99" t="s">
        <v>257</v>
      </c>
      <c r="M13" s="99" t="s">
        <v>258</v>
      </c>
      <c r="N13" s="99" t="s">
        <v>259</v>
      </c>
      <c r="O13" s="99">
        <v>2.1442000000000001</v>
      </c>
      <c r="P13" s="99">
        <v>1</v>
      </c>
      <c r="Q13" s="99">
        <v>1591</v>
      </c>
      <c r="R13" s="99">
        <v>5293.11</v>
      </c>
      <c r="S13" s="99">
        <v>5293.11</v>
      </c>
      <c r="T13" s="99">
        <v>630.08600000000001</v>
      </c>
      <c r="U13" s="99">
        <v>630.08600000000001</v>
      </c>
      <c r="V13" s="99">
        <v>9.7640000000000005E-2</v>
      </c>
      <c r="W13" s="99">
        <v>9.7640000000000005E-2</v>
      </c>
      <c r="X13" s="99">
        <v>9.7640000000000005E-2</v>
      </c>
      <c r="Y13" s="99">
        <v>67.2136</v>
      </c>
      <c r="Z13" s="99">
        <v>67.2136</v>
      </c>
      <c r="AA13" s="99">
        <v>-3.101</v>
      </c>
      <c r="AB13" s="99">
        <v>-3.101</v>
      </c>
      <c r="AC13" s="99">
        <v>38.031700000000001</v>
      </c>
      <c r="AD13" s="99">
        <v>188.52</v>
      </c>
      <c r="AE13" s="99">
        <v>1.0101899999999999</v>
      </c>
      <c r="AF13" s="99">
        <v>0.18252199999999999</v>
      </c>
      <c r="AG13" s="99">
        <v>343.38400000000001</v>
      </c>
      <c r="AH13" s="99">
        <v>27.6538</v>
      </c>
      <c r="AI13" s="99">
        <v>16.209800000000001</v>
      </c>
      <c r="AJ13" s="99">
        <v>1088.17</v>
      </c>
      <c r="AK13" s="99">
        <v>618.21299999999997</v>
      </c>
      <c r="AL13" s="99">
        <v>11.4488</v>
      </c>
      <c r="AM13" s="99">
        <v>55.75</v>
      </c>
      <c r="AN13" s="99">
        <v>0.29209299999999999</v>
      </c>
      <c r="AO13" s="99">
        <v>5.0596000000000002E-2</v>
      </c>
      <c r="AP13" s="99">
        <v>-3.101</v>
      </c>
    </row>
    <row r="14" spans="1:43" x14ac:dyDescent="0.25">
      <c r="A14" s="99" t="s">
        <v>260</v>
      </c>
      <c r="B14" s="99" t="s">
        <v>260</v>
      </c>
      <c r="C14" s="99">
        <v>1</v>
      </c>
      <c r="D14" s="99" t="s">
        <v>250</v>
      </c>
      <c r="E14" s="99" t="s">
        <v>251</v>
      </c>
      <c r="F14" s="99" t="s">
        <v>252</v>
      </c>
      <c r="G14" s="99" t="s">
        <v>261</v>
      </c>
      <c r="H14" s="99" t="s">
        <v>254</v>
      </c>
      <c r="I14" s="99" t="s">
        <v>255</v>
      </c>
      <c r="J14" s="99" t="s">
        <v>256</v>
      </c>
      <c r="K14" s="99">
        <v>0</v>
      </c>
      <c r="L14" s="99" t="s">
        <v>262</v>
      </c>
      <c r="M14" s="99" t="s">
        <v>258</v>
      </c>
      <c r="N14" s="99" t="s">
        <v>259</v>
      </c>
      <c r="O14" s="99">
        <v>3.28383</v>
      </c>
      <c r="P14" s="99">
        <v>1</v>
      </c>
      <c r="Q14" s="99">
        <v>1791.61</v>
      </c>
      <c r="R14" s="99">
        <v>6210.01</v>
      </c>
      <c r="S14" s="99">
        <v>6210.01</v>
      </c>
      <c r="T14" s="99">
        <v>574.82299999999998</v>
      </c>
      <c r="U14" s="99">
        <v>574.82299999999998</v>
      </c>
      <c r="V14" s="99">
        <v>0.37710199999999999</v>
      </c>
      <c r="W14" s="99">
        <v>0.37710199999999999</v>
      </c>
      <c r="X14" s="99">
        <v>0.37710199999999999</v>
      </c>
      <c r="Y14" s="99">
        <v>166.589</v>
      </c>
      <c r="Z14" s="99">
        <v>166.589</v>
      </c>
      <c r="AA14" s="99">
        <v>-2.4657499999999999</v>
      </c>
      <c r="AB14" s="99">
        <v>-2.4657499999999999</v>
      </c>
      <c r="AC14" s="99">
        <v>385.02</v>
      </c>
      <c r="AD14" s="99">
        <v>209.32499999999999</v>
      </c>
      <c r="AE14" s="99">
        <v>1.8646100000000001</v>
      </c>
      <c r="AF14" s="99">
        <v>0.25220399999999998</v>
      </c>
      <c r="AG14" s="99">
        <v>316.92700000000002</v>
      </c>
      <c r="AH14" s="99">
        <v>176.59100000000001</v>
      </c>
      <c r="AI14" s="99">
        <v>100.351</v>
      </c>
      <c r="AJ14" s="99">
        <v>994.37099999999998</v>
      </c>
      <c r="AK14" s="99">
        <v>357.38299999999998</v>
      </c>
      <c r="AL14" s="99">
        <v>104.92</v>
      </c>
      <c r="AM14" s="99">
        <v>61.647799999999997</v>
      </c>
      <c r="AN14" s="99">
        <v>0.451936</v>
      </c>
      <c r="AO14" s="99">
        <v>7.4178999999999995E-2</v>
      </c>
      <c r="AP14" s="99">
        <v>-2.4659</v>
      </c>
    </row>
    <row r="15" spans="1:43" x14ac:dyDescent="0.25">
      <c r="A15" s="99" t="s">
        <v>263</v>
      </c>
      <c r="B15" s="99" t="s">
        <v>263</v>
      </c>
      <c r="C15" s="99">
        <v>1</v>
      </c>
      <c r="D15" s="99" t="s">
        <v>250</v>
      </c>
      <c r="E15" s="99" t="s">
        <v>251</v>
      </c>
      <c r="F15" s="99" t="s">
        <v>252</v>
      </c>
      <c r="G15" s="99" t="s">
        <v>264</v>
      </c>
      <c r="H15" s="99" t="s">
        <v>254</v>
      </c>
      <c r="I15" s="99" t="s">
        <v>255</v>
      </c>
      <c r="J15" s="99" t="s">
        <v>256</v>
      </c>
      <c r="K15" s="99">
        <v>0</v>
      </c>
      <c r="L15" s="99" t="s">
        <v>262</v>
      </c>
      <c r="M15" s="99" t="s">
        <v>258</v>
      </c>
      <c r="N15" s="99" t="s">
        <v>259</v>
      </c>
      <c r="O15" s="99">
        <v>2.9004699999999999</v>
      </c>
      <c r="P15" s="99">
        <v>1</v>
      </c>
      <c r="Q15" s="99">
        <v>1821.1</v>
      </c>
      <c r="R15" s="99">
        <v>5993.4</v>
      </c>
      <c r="S15" s="99">
        <v>5993.4</v>
      </c>
      <c r="T15" s="99">
        <v>542.29300000000001</v>
      </c>
      <c r="U15" s="99">
        <v>542.29300000000001</v>
      </c>
      <c r="V15" s="99">
        <v>0.15721499999999999</v>
      </c>
      <c r="W15" s="99">
        <v>0.15721499999999999</v>
      </c>
      <c r="X15" s="99">
        <v>0.15721499999999999</v>
      </c>
      <c r="Y15" s="99">
        <v>89.723699999999994</v>
      </c>
      <c r="Z15" s="99">
        <v>89.723699999999994</v>
      </c>
      <c r="AA15" s="99">
        <v>-2.48291</v>
      </c>
      <c r="AB15" s="99">
        <v>-2.48291</v>
      </c>
      <c r="AC15" s="99">
        <v>140.68899999999999</v>
      </c>
      <c r="AD15" s="99">
        <v>170.68</v>
      </c>
      <c r="AE15" s="99">
        <v>1.6282399999999999</v>
      </c>
      <c r="AF15" s="99">
        <v>0.221001</v>
      </c>
      <c r="AG15" s="99">
        <v>304.25400000000002</v>
      </c>
      <c r="AH15" s="99">
        <v>78.668400000000005</v>
      </c>
      <c r="AI15" s="99">
        <v>45.299599999999998</v>
      </c>
      <c r="AJ15" s="99">
        <v>1030.27</v>
      </c>
      <c r="AK15" s="99">
        <v>373.33199999999999</v>
      </c>
      <c r="AL15" s="99">
        <v>39.510800000000003</v>
      </c>
      <c r="AM15" s="99">
        <v>50.191099999999999</v>
      </c>
      <c r="AN15" s="99">
        <v>0.43529600000000002</v>
      </c>
      <c r="AO15" s="99">
        <v>6.5164E-2</v>
      </c>
      <c r="AP15" s="99">
        <v>-2.48197</v>
      </c>
    </row>
    <row r="16" spans="1:43" x14ac:dyDescent="0.25">
      <c r="A16" s="99" t="s">
        <v>265</v>
      </c>
      <c r="B16" s="99" t="s">
        <v>265</v>
      </c>
      <c r="C16" s="99">
        <v>1</v>
      </c>
      <c r="D16" s="99" t="s">
        <v>250</v>
      </c>
      <c r="E16" s="99" t="s">
        <v>251</v>
      </c>
      <c r="F16" s="99" t="s">
        <v>252</v>
      </c>
      <c r="G16" s="99" t="s">
        <v>266</v>
      </c>
      <c r="H16" s="99" t="s">
        <v>254</v>
      </c>
      <c r="I16" s="99" t="s">
        <v>255</v>
      </c>
      <c r="J16" s="99" t="s">
        <v>256</v>
      </c>
      <c r="K16" s="99">
        <v>0</v>
      </c>
      <c r="L16" s="99" t="s">
        <v>262</v>
      </c>
      <c r="M16" s="99" t="s">
        <v>258</v>
      </c>
      <c r="N16" s="99" t="s">
        <v>259</v>
      </c>
      <c r="O16" s="99">
        <v>2.8141500000000002</v>
      </c>
      <c r="P16" s="99">
        <v>1</v>
      </c>
      <c r="Q16" s="99">
        <v>1783.91</v>
      </c>
      <c r="R16" s="99">
        <v>6341.62</v>
      </c>
      <c r="S16" s="99">
        <v>6341.62</v>
      </c>
      <c r="T16" s="99">
        <v>480.77699999999999</v>
      </c>
      <c r="U16" s="99">
        <v>480.77699999999999</v>
      </c>
      <c r="V16" s="99">
        <v>0.45768500000000001</v>
      </c>
      <c r="W16" s="99">
        <v>0.45768500000000001</v>
      </c>
      <c r="X16" s="99">
        <v>0.45768500000000001</v>
      </c>
      <c r="Y16" s="99">
        <v>209.869</v>
      </c>
      <c r="Z16" s="99">
        <v>209.869</v>
      </c>
      <c r="AA16" s="99">
        <v>-1.95431</v>
      </c>
      <c r="AB16" s="99">
        <v>-1.95431</v>
      </c>
      <c r="AC16" s="99">
        <v>550.18100000000004</v>
      </c>
      <c r="AD16" s="99">
        <v>196.50299999999999</v>
      </c>
      <c r="AE16" s="99">
        <v>2.2641100000000001</v>
      </c>
      <c r="AF16" s="99">
        <v>0.29287600000000003</v>
      </c>
      <c r="AG16" s="99">
        <v>244.31299999999999</v>
      </c>
      <c r="AH16" s="99">
        <v>250.262</v>
      </c>
      <c r="AI16" s="99">
        <v>193.03200000000001</v>
      </c>
      <c r="AJ16" s="99">
        <v>729.64200000000005</v>
      </c>
      <c r="AK16" s="99">
        <v>312.76499999999999</v>
      </c>
      <c r="AL16" s="99">
        <v>153.29400000000001</v>
      </c>
      <c r="AM16" s="99">
        <v>56.582799999999999</v>
      </c>
      <c r="AN16" s="99">
        <v>0.62075100000000005</v>
      </c>
      <c r="AO16" s="99">
        <v>9.0870000000000006E-2</v>
      </c>
      <c r="AP16" s="99">
        <v>-1.9545399999999999</v>
      </c>
    </row>
    <row r="17" spans="1:42" x14ac:dyDescent="0.25">
      <c r="A17" s="99" t="s">
        <v>267</v>
      </c>
      <c r="B17" s="99" t="s">
        <v>267</v>
      </c>
      <c r="C17" s="99">
        <v>1</v>
      </c>
      <c r="D17" s="99" t="s">
        <v>250</v>
      </c>
      <c r="E17" s="99" t="s">
        <v>251</v>
      </c>
      <c r="F17" s="99" t="s">
        <v>252</v>
      </c>
      <c r="G17" s="99" t="s">
        <v>268</v>
      </c>
      <c r="H17" s="99" t="s">
        <v>254</v>
      </c>
      <c r="I17" s="99" t="s">
        <v>255</v>
      </c>
      <c r="J17" s="99" t="s">
        <v>256</v>
      </c>
      <c r="K17" s="99">
        <v>0</v>
      </c>
      <c r="L17" s="99" t="s">
        <v>262</v>
      </c>
      <c r="M17" s="99" t="s">
        <v>258</v>
      </c>
      <c r="N17" s="99" t="s">
        <v>259</v>
      </c>
      <c r="O17" s="99">
        <v>3.0605699999999998</v>
      </c>
      <c r="P17" s="99">
        <v>1</v>
      </c>
      <c r="Q17" s="99">
        <v>1739.56</v>
      </c>
      <c r="R17" s="99">
        <v>5739.85</v>
      </c>
      <c r="S17" s="99">
        <v>5739.85</v>
      </c>
      <c r="T17" s="99">
        <v>581.54399999999998</v>
      </c>
      <c r="U17" s="99">
        <v>581.54399999999998</v>
      </c>
      <c r="V17" s="99">
        <v>0.20674600000000001</v>
      </c>
      <c r="W17" s="99">
        <v>0.20674600000000001</v>
      </c>
      <c r="X17" s="99">
        <v>0.20674600000000001</v>
      </c>
      <c r="Y17" s="99">
        <v>72.838899999999995</v>
      </c>
      <c r="Z17" s="99">
        <v>72.838899999999995</v>
      </c>
      <c r="AA17" s="99">
        <v>-2.64175</v>
      </c>
      <c r="AB17" s="99">
        <v>-2.64175</v>
      </c>
      <c r="AC17" s="99">
        <v>75.9542</v>
      </c>
      <c r="AD17" s="99">
        <v>174.239</v>
      </c>
      <c r="AE17" s="99">
        <v>1.23759</v>
      </c>
      <c r="AF17" s="99">
        <v>0.17790500000000001</v>
      </c>
      <c r="AG17" s="99">
        <v>329.55799999999999</v>
      </c>
      <c r="AH17" s="99">
        <v>49.724800000000002</v>
      </c>
      <c r="AI17" s="99">
        <v>21.485199999999999</v>
      </c>
      <c r="AJ17" s="99">
        <v>1074.02</v>
      </c>
      <c r="AK17" s="99">
        <v>380.74799999999999</v>
      </c>
      <c r="AL17" s="99">
        <v>21.3049</v>
      </c>
      <c r="AM17" s="99">
        <v>51.505400000000002</v>
      </c>
      <c r="AN17" s="99">
        <v>0.314496</v>
      </c>
      <c r="AO17" s="99">
        <v>5.2212000000000001E-2</v>
      </c>
      <c r="AP17" s="99">
        <v>-2.6417700000000002</v>
      </c>
    </row>
    <row r="18" spans="1:42" x14ac:dyDescent="0.25">
      <c r="A18" s="99" t="s">
        <v>269</v>
      </c>
      <c r="B18" s="99" t="s">
        <v>269</v>
      </c>
      <c r="C18" s="99">
        <v>1</v>
      </c>
      <c r="D18" s="99" t="s">
        <v>250</v>
      </c>
      <c r="E18" s="99" t="s">
        <v>251</v>
      </c>
      <c r="F18" s="99" t="s">
        <v>252</v>
      </c>
      <c r="G18" s="99" t="s">
        <v>270</v>
      </c>
      <c r="H18" s="99" t="s">
        <v>254</v>
      </c>
      <c r="I18" s="99" t="s">
        <v>255</v>
      </c>
      <c r="J18" s="99" t="s">
        <v>256</v>
      </c>
      <c r="K18" s="99">
        <v>0</v>
      </c>
      <c r="L18" s="99" t="s">
        <v>262</v>
      </c>
      <c r="M18" s="99" t="s">
        <v>258</v>
      </c>
      <c r="N18" s="99" t="s">
        <v>259</v>
      </c>
      <c r="O18" s="99">
        <v>3.5135999999999998</v>
      </c>
      <c r="P18" s="99">
        <v>1</v>
      </c>
      <c r="Q18" s="99">
        <v>1715.26</v>
      </c>
      <c r="R18" s="99">
        <v>7231.26</v>
      </c>
      <c r="S18" s="99">
        <v>7231.26</v>
      </c>
      <c r="T18" s="99">
        <v>561.64400000000001</v>
      </c>
      <c r="U18" s="99">
        <v>561.64400000000001</v>
      </c>
      <c r="V18" s="99">
        <v>0.55145200000000005</v>
      </c>
      <c r="W18" s="99">
        <v>0.57161700000000004</v>
      </c>
      <c r="X18" s="99">
        <v>0.57161700000000004</v>
      </c>
      <c r="Y18" s="99">
        <v>471.18200000000002</v>
      </c>
      <c r="Z18" s="99">
        <v>471.18200000000002</v>
      </c>
      <c r="AA18" s="99">
        <v>-2.8167</v>
      </c>
      <c r="AB18" s="99">
        <v>-2.8167</v>
      </c>
      <c r="AC18" s="99">
        <v>1460.29</v>
      </c>
      <c r="AD18" s="99">
        <v>328.53699999999998</v>
      </c>
      <c r="AE18" s="99">
        <v>3.1157400000000002</v>
      </c>
      <c r="AF18" s="99">
        <v>0.40107300000000001</v>
      </c>
      <c r="AG18" s="99">
        <v>283.87799999999999</v>
      </c>
      <c r="AH18" s="99">
        <v>496.245</v>
      </c>
      <c r="AI18" s="99">
        <v>354.73599999999999</v>
      </c>
      <c r="AJ18" s="99">
        <v>916.45500000000004</v>
      </c>
      <c r="AK18" s="99">
        <v>280.47399999999999</v>
      </c>
      <c r="AL18" s="99">
        <v>345.14299999999997</v>
      </c>
      <c r="AM18" s="99">
        <v>126.066</v>
      </c>
      <c r="AN18" s="99">
        <v>0.697797</v>
      </c>
      <c r="AO18" s="99">
        <v>0.160051</v>
      </c>
      <c r="AP18" s="99">
        <v>-2.8171400000000002</v>
      </c>
    </row>
    <row r="19" spans="1:42" x14ac:dyDescent="0.25">
      <c r="A19" s="99" t="s">
        <v>271</v>
      </c>
      <c r="B19" s="99" t="s">
        <v>271</v>
      </c>
      <c r="C19" s="99">
        <v>1</v>
      </c>
      <c r="D19" s="99" t="s">
        <v>250</v>
      </c>
      <c r="E19" s="99" t="s">
        <v>251</v>
      </c>
      <c r="F19" s="99" t="s">
        <v>252</v>
      </c>
      <c r="G19" s="99" t="s">
        <v>272</v>
      </c>
      <c r="H19" s="99" t="s">
        <v>254</v>
      </c>
      <c r="I19" s="99" t="s">
        <v>255</v>
      </c>
      <c r="J19" s="99" t="s">
        <v>256</v>
      </c>
      <c r="K19" s="99">
        <v>0</v>
      </c>
      <c r="L19" s="99" t="s">
        <v>262</v>
      </c>
      <c r="M19" s="99" t="s">
        <v>258</v>
      </c>
      <c r="N19" s="99" t="s">
        <v>259</v>
      </c>
      <c r="O19" s="99">
        <v>3.3237899999999998</v>
      </c>
      <c r="P19" s="99">
        <v>1</v>
      </c>
      <c r="Q19" s="99">
        <v>1701.02</v>
      </c>
      <c r="R19" s="99">
        <v>6576.92</v>
      </c>
      <c r="S19" s="99">
        <v>6576.92</v>
      </c>
      <c r="T19" s="99">
        <v>558.32399999999996</v>
      </c>
      <c r="U19" s="99">
        <v>558.32399999999996</v>
      </c>
      <c r="V19" s="99">
        <v>0.47193400000000002</v>
      </c>
      <c r="W19" s="99">
        <v>0.62167300000000003</v>
      </c>
      <c r="X19" s="99">
        <v>0.62167300000000003</v>
      </c>
      <c r="Y19" s="99">
        <v>321.24200000000002</v>
      </c>
      <c r="Z19" s="99">
        <v>321.24200000000002</v>
      </c>
      <c r="AA19" s="99">
        <v>-2.8684599999999998</v>
      </c>
      <c r="AB19" s="99">
        <v>-2.8684599999999998</v>
      </c>
      <c r="AC19" s="99">
        <v>922.74099999999999</v>
      </c>
      <c r="AD19" s="99">
        <v>252.85499999999999</v>
      </c>
      <c r="AE19" s="99">
        <v>2.6344799999999999</v>
      </c>
      <c r="AF19" s="99">
        <v>0.32985999999999999</v>
      </c>
      <c r="AG19" s="99">
        <v>274.91699999999997</v>
      </c>
      <c r="AH19" s="99">
        <v>364.14100000000002</v>
      </c>
      <c r="AI19" s="99">
        <v>241.4</v>
      </c>
      <c r="AJ19" s="99">
        <v>916.779</v>
      </c>
      <c r="AK19" s="99">
        <v>289.22199999999998</v>
      </c>
      <c r="AL19" s="99">
        <v>223.922</v>
      </c>
      <c r="AM19" s="99">
        <v>97.330399999999997</v>
      </c>
      <c r="AN19" s="99">
        <v>0.65028799999999998</v>
      </c>
      <c r="AO19" s="99">
        <v>0.13267499999999999</v>
      </c>
      <c r="AP19" s="99">
        <v>-2.8687200000000002</v>
      </c>
    </row>
    <row r="20" spans="1:42" x14ac:dyDescent="0.25">
      <c r="A20" s="99" t="s">
        <v>273</v>
      </c>
      <c r="B20" s="99" t="s">
        <v>273</v>
      </c>
      <c r="C20" s="99">
        <v>1</v>
      </c>
      <c r="D20" s="99" t="s">
        <v>250</v>
      </c>
      <c r="E20" s="99" t="s">
        <v>251</v>
      </c>
      <c r="F20" s="99" t="s">
        <v>252</v>
      </c>
      <c r="G20" s="99" t="s">
        <v>274</v>
      </c>
      <c r="H20" s="99" t="s">
        <v>254</v>
      </c>
      <c r="I20" s="99" t="s">
        <v>255</v>
      </c>
      <c r="J20" s="99" t="s">
        <v>256</v>
      </c>
      <c r="K20" s="99">
        <v>0</v>
      </c>
      <c r="L20" s="99" t="s">
        <v>262</v>
      </c>
      <c r="M20" s="99" t="s">
        <v>258</v>
      </c>
      <c r="N20" s="99" t="s">
        <v>259</v>
      </c>
      <c r="O20" s="99">
        <v>3.3980199999999998</v>
      </c>
      <c r="P20" s="99">
        <v>1</v>
      </c>
      <c r="Q20" s="99">
        <v>1699.16</v>
      </c>
      <c r="R20" s="99">
        <v>7527.89</v>
      </c>
      <c r="S20" s="99">
        <v>7527.89</v>
      </c>
      <c r="T20" s="99">
        <v>543.51499999999999</v>
      </c>
      <c r="U20" s="99">
        <v>543.51499999999999</v>
      </c>
      <c r="V20" s="99">
        <v>0.62906600000000001</v>
      </c>
      <c r="W20" s="99">
        <v>0.72324699999999997</v>
      </c>
      <c r="X20" s="99">
        <v>0.72324699999999997</v>
      </c>
      <c r="Y20" s="99">
        <v>565.09699999999998</v>
      </c>
      <c r="Z20" s="99">
        <v>565.09699999999998</v>
      </c>
      <c r="AA20" s="99">
        <v>-2.7936000000000001</v>
      </c>
      <c r="AB20" s="99">
        <v>-2.7936000000000001</v>
      </c>
      <c r="AC20" s="99">
        <v>1740.94</v>
      </c>
      <c r="AD20" s="99">
        <v>355.50599999999997</v>
      </c>
      <c r="AE20" s="99">
        <v>2.96116</v>
      </c>
      <c r="AF20" s="99">
        <v>0.37069000000000002</v>
      </c>
      <c r="AG20" s="99">
        <v>274.161</v>
      </c>
      <c r="AH20" s="99">
        <v>602.82100000000003</v>
      </c>
      <c r="AI20" s="99">
        <v>440.33600000000001</v>
      </c>
      <c r="AJ20" s="99">
        <v>859.63800000000003</v>
      </c>
      <c r="AK20" s="99">
        <v>284.935</v>
      </c>
      <c r="AL20" s="99">
        <v>427.49900000000002</v>
      </c>
      <c r="AM20" s="99">
        <v>137.60300000000001</v>
      </c>
      <c r="AN20" s="99">
        <v>0.73522299999999996</v>
      </c>
      <c r="AO20" s="99">
        <v>0.15301999999999999</v>
      </c>
      <c r="AP20" s="99">
        <v>-2.79379</v>
      </c>
    </row>
    <row r="21" spans="1:42" x14ac:dyDescent="0.25">
      <c r="A21" s="99" t="s">
        <v>275</v>
      </c>
      <c r="B21" s="99" t="s">
        <v>275</v>
      </c>
      <c r="C21" s="99">
        <v>1</v>
      </c>
      <c r="D21" s="99" t="s">
        <v>250</v>
      </c>
      <c r="E21" s="99" t="s">
        <v>251</v>
      </c>
      <c r="F21" s="99" t="s">
        <v>252</v>
      </c>
      <c r="G21" s="99" t="s">
        <v>276</v>
      </c>
      <c r="H21" s="99" t="s">
        <v>254</v>
      </c>
      <c r="I21" s="99" t="s">
        <v>255</v>
      </c>
      <c r="J21" s="99" t="s">
        <v>256</v>
      </c>
      <c r="K21" s="99">
        <v>0</v>
      </c>
      <c r="L21" s="99" t="s">
        <v>262</v>
      </c>
      <c r="M21" s="99" t="s">
        <v>258</v>
      </c>
      <c r="N21" s="99" t="s">
        <v>259</v>
      </c>
      <c r="O21" s="99">
        <v>3.1736800000000001</v>
      </c>
      <c r="P21" s="99">
        <v>1</v>
      </c>
      <c r="Q21" s="99">
        <v>1788.45</v>
      </c>
      <c r="R21" s="99">
        <v>6717.52</v>
      </c>
      <c r="S21" s="99">
        <v>6717.52</v>
      </c>
      <c r="T21" s="99">
        <v>864.43499999999995</v>
      </c>
      <c r="U21" s="99">
        <v>864.43499999999995</v>
      </c>
      <c r="V21" s="99">
        <v>0.50290100000000004</v>
      </c>
      <c r="W21" s="99">
        <v>0.57214299999999996</v>
      </c>
      <c r="X21" s="99">
        <v>0.57214299999999996</v>
      </c>
      <c r="Y21" s="99">
        <v>340.98899999999998</v>
      </c>
      <c r="Z21" s="99">
        <v>340.98899999999998</v>
      </c>
      <c r="AA21" s="99">
        <v>-6.8645300000000002</v>
      </c>
      <c r="AB21" s="99">
        <v>-6.8645300000000002</v>
      </c>
      <c r="AC21" s="99">
        <v>734.34500000000003</v>
      </c>
      <c r="AD21" s="99">
        <v>414.71600000000001</v>
      </c>
      <c r="AE21" s="99">
        <v>2.47506</v>
      </c>
      <c r="AF21" s="99">
        <v>0.32929799999999998</v>
      </c>
      <c r="AG21" s="99">
        <v>594.61300000000006</v>
      </c>
      <c r="AH21" s="99">
        <v>287.72500000000002</v>
      </c>
      <c r="AI21" s="99">
        <v>211.41900000000001</v>
      </c>
      <c r="AJ21" s="99">
        <v>1382.3</v>
      </c>
      <c r="AK21" s="99">
        <v>722.54100000000005</v>
      </c>
      <c r="AL21" s="99">
        <v>181.065</v>
      </c>
      <c r="AM21" s="99">
        <v>159.91800000000001</v>
      </c>
      <c r="AN21" s="99">
        <v>0.59385600000000005</v>
      </c>
      <c r="AO21" s="99">
        <v>0.128028</v>
      </c>
      <c r="AP21" s="99">
        <v>-6.8645199999999997</v>
      </c>
    </row>
    <row r="22" spans="1:42" s="102" customFormat="1" x14ac:dyDescent="0.25">
      <c r="A22" s="102" t="s">
        <v>277</v>
      </c>
      <c r="B22" s="102" t="s">
        <v>277</v>
      </c>
      <c r="C22" s="102">
        <v>1</v>
      </c>
      <c r="D22" s="102" t="s">
        <v>250</v>
      </c>
      <c r="E22" s="102" t="s">
        <v>251</v>
      </c>
      <c r="F22" s="102" t="s">
        <v>252</v>
      </c>
      <c r="G22" s="102" t="s">
        <v>278</v>
      </c>
      <c r="H22" s="102" t="s">
        <v>254</v>
      </c>
      <c r="I22" s="102" t="s">
        <v>255</v>
      </c>
      <c r="J22" s="102" t="s">
        <v>256</v>
      </c>
      <c r="K22" s="102">
        <v>0</v>
      </c>
      <c r="L22" s="102" t="s">
        <v>262</v>
      </c>
      <c r="M22" s="102" t="s">
        <v>258</v>
      </c>
      <c r="N22" s="102" t="s">
        <v>259</v>
      </c>
      <c r="O22" s="102">
        <v>3.2714099999999999</v>
      </c>
      <c r="P22" s="102">
        <v>1</v>
      </c>
      <c r="Q22" s="102">
        <v>1726.06</v>
      </c>
      <c r="R22" s="102">
        <v>6771.91</v>
      </c>
      <c r="S22" s="102">
        <v>6771.91</v>
      </c>
      <c r="T22" s="102">
        <v>553.14</v>
      </c>
      <c r="U22" s="102">
        <v>553.14</v>
      </c>
      <c r="V22" s="102">
        <v>0.48832700000000001</v>
      </c>
      <c r="W22" s="102">
        <v>0.57170799999999999</v>
      </c>
      <c r="X22" s="102">
        <v>0.57170799999999999</v>
      </c>
      <c r="Y22" s="102">
        <v>354.35300000000001</v>
      </c>
      <c r="Z22" s="102">
        <v>354.35300000000001</v>
      </c>
      <c r="AA22" s="102">
        <v>-2.7769300000000001</v>
      </c>
      <c r="AB22" s="102">
        <v>-2.7769300000000001</v>
      </c>
      <c r="AC22" s="102">
        <v>1031.98</v>
      </c>
      <c r="AD22" s="102">
        <v>272.86799999999999</v>
      </c>
      <c r="AE22" s="102">
        <v>2.6097600000000001</v>
      </c>
      <c r="AF22" s="102">
        <v>0.33196599999999998</v>
      </c>
      <c r="AG22" s="102">
        <v>283.39800000000002</v>
      </c>
      <c r="AH22" s="102">
        <v>386.07799999999997</v>
      </c>
      <c r="AI22" s="102">
        <v>270.04000000000002</v>
      </c>
      <c r="AJ22" s="102">
        <v>904.26</v>
      </c>
      <c r="AK22" s="102">
        <v>308.31799999999998</v>
      </c>
      <c r="AL22" s="102">
        <v>253.506</v>
      </c>
      <c r="AM22" s="102">
        <v>100.855</v>
      </c>
      <c r="AN22" s="102">
        <v>0.64376599999999995</v>
      </c>
      <c r="AO22" s="102">
        <v>0.127882</v>
      </c>
      <c r="AP22" s="102">
        <v>-2.77712</v>
      </c>
    </row>
    <row r="26" spans="1:42" x14ac:dyDescent="0.25">
      <c r="A26" s="99" t="s">
        <v>350</v>
      </c>
    </row>
    <row r="27" spans="1:42" x14ac:dyDescent="0.25">
      <c r="A27" s="99" t="s">
        <v>351</v>
      </c>
    </row>
    <row r="28" spans="1:42" x14ac:dyDescent="0.25">
      <c r="A28" s="99" t="s">
        <v>352</v>
      </c>
    </row>
    <row r="29" spans="1:42" x14ac:dyDescent="0.25">
      <c r="A29" s="99" t="s">
        <v>353</v>
      </c>
      <c r="B29" s="99" t="s">
        <v>354</v>
      </c>
      <c r="C29" s="99" t="s">
        <v>355</v>
      </c>
      <c r="D29" s="99" t="s">
        <v>356</v>
      </c>
      <c r="E29" s="99" t="s">
        <v>357</v>
      </c>
      <c r="F29" s="99" t="s">
        <v>358</v>
      </c>
      <c r="G29" s="99" t="s">
        <v>359</v>
      </c>
      <c r="H29" s="99" t="s">
        <v>360</v>
      </c>
      <c r="I29" s="99" t="s">
        <v>361</v>
      </c>
      <c r="J29" s="99" t="s">
        <v>362</v>
      </c>
      <c r="K29" s="100" t="s">
        <v>363</v>
      </c>
      <c r="L29" s="99" t="s">
        <v>364</v>
      </c>
      <c r="M29" s="99" t="s">
        <v>365</v>
      </c>
      <c r="N29" s="99" t="s">
        <v>366</v>
      </c>
      <c r="O29" s="99" t="s">
        <v>367</v>
      </c>
      <c r="P29" s="99" t="s">
        <v>368</v>
      </c>
      <c r="Q29" s="100" t="s">
        <v>369</v>
      </c>
      <c r="R29" s="101" t="s">
        <v>370</v>
      </c>
      <c r="S29" s="101" t="s">
        <v>371</v>
      </c>
      <c r="T29" s="101" t="s">
        <v>372</v>
      </c>
      <c r="U29" s="101" t="s">
        <v>373</v>
      </c>
      <c r="V29" s="101" t="s">
        <v>374</v>
      </c>
      <c r="W29" s="101" t="s">
        <v>375</v>
      </c>
      <c r="X29" s="101" t="s">
        <v>376</v>
      </c>
      <c r="Y29" s="101" t="s">
        <v>377</v>
      </c>
      <c r="Z29" s="99" t="s">
        <v>378</v>
      </c>
      <c r="AA29" s="99" t="s">
        <v>379</v>
      </c>
      <c r="AB29" s="99" t="s">
        <v>380</v>
      </c>
      <c r="AC29" s="99" t="s">
        <v>381</v>
      </c>
      <c r="AD29" s="99" t="s">
        <v>382</v>
      </c>
      <c r="AE29" s="99" t="s">
        <v>383</v>
      </c>
      <c r="AF29" s="99" t="s">
        <v>384</v>
      </c>
      <c r="AG29" s="99" t="s">
        <v>385</v>
      </c>
      <c r="AH29" s="99" t="s">
        <v>386</v>
      </c>
      <c r="AI29" s="99" t="s">
        <v>387</v>
      </c>
      <c r="AJ29" s="99" t="s">
        <v>388</v>
      </c>
      <c r="AK29" s="99" t="s">
        <v>389</v>
      </c>
      <c r="AL29" s="99" t="s">
        <v>390</v>
      </c>
      <c r="AM29" s="99" t="s">
        <v>391</v>
      </c>
      <c r="AN29" s="99" t="s">
        <v>392</v>
      </c>
      <c r="AO29" s="99" t="s">
        <v>393</v>
      </c>
    </row>
    <row r="30" spans="1:42" x14ac:dyDescent="0.25">
      <c r="A30" s="99" t="s">
        <v>394</v>
      </c>
      <c r="B30" s="99" t="s">
        <v>395</v>
      </c>
      <c r="C30" s="99" t="s">
        <v>396</v>
      </c>
      <c r="D30" s="103">
        <v>41537</v>
      </c>
      <c r="E30" s="99" t="s">
        <v>397</v>
      </c>
      <c r="F30" s="99" t="s">
        <v>398</v>
      </c>
      <c r="G30" s="99" t="s">
        <v>399</v>
      </c>
      <c r="H30" s="99" t="s">
        <v>400</v>
      </c>
      <c r="I30" s="99" t="s">
        <v>401</v>
      </c>
      <c r="J30" s="99" t="s">
        <v>173</v>
      </c>
      <c r="K30" s="99">
        <v>3.5</v>
      </c>
      <c r="L30" s="99">
        <v>1240</v>
      </c>
      <c r="M30" s="99" t="s">
        <v>402</v>
      </c>
      <c r="N30" s="99">
        <v>0</v>
      </c>
      <c r="O30" s="99">
        <v>0</v>
      </c>
      <c r="P30" s="99">
        <v>0</v>
      </c>
      <c r="Q30" s="99">
        <v>42.6</v>
      </c>
      <c r="R30" s="104">
        <v>-9.4600000000000004E-10</v>
      </c>
      <c r="S30" s="99">
        <v>-0.56399999999999995</v>
      </c>
      <c r="T30" s="99">
        <v>0</v>
      </c>
      <c r="U30" s="99">
        <v>0</v>
      </c>
      <c r="V30" s="99">
        <v>0</v>
      </c>
      <c r="W30" s="99">
        <v>13.7</v>
      </c>
      <c r="X30" s="104">
        <v>-1.8900000000000001E-7</v>
      </c>
      <c r="Y30" s="99">
        <v>-0.751</v>
      </c>
      <c r="AB30" s="99">
        <v>2</v>
      </c>
      <c r="AC30" s="99" t="s">
        <v>403</v>
      </c>
      <c r="AD30" s="99" t="s">
        <v>404</v>
      </c>
      <c r="AE30" s="99" t="s">
        <v>405</v>
      </c>
      <c r="AF30" s="99" t="s">
        <v>406</v>
      </c>
      <c r="AG30" s="99" t="s">
        <v>394</v>
      </c>
      <c r="AH30" s="99" t="s">
        <v>402</v>
      </c>
      <c r="AI30" s="99" t="s">
        <v>407</v>
      </c>
      <c r="AJ30" s="99" t="s">
        <v>408</v>
      </c>
      <c r="AK30" s="99" t="s">
        <v>409</v>
      </c>
      <c r="AL30" s="99" t="s">
        <v>410</v>
      </c>
      <c r="AM30" s="99" t="s">
        <v>411</v>
      </c>
      <c r="AN30" s="99" t="s">
        <v>257</v>
      </c>
      <c r="AO30" s="99" t="s">
        <v>412</v>
      </c>
    </row>
    <row r="31" spans="1:42" x14ac:dyDescent="0.25">
      <c r="A31" s="99" t="s">
        <v>394</v>
      </c>
      <c r="B31" s="99" t="s">
        <v>395</v>
      </c>
      <c r="C31" s="99" t="s">
        <v>396</v>
      </c>
      <c r="D31" s="103">
        <v>41537</v>
      </c>
      <c r="E31" s="99" t="s">
        <v>397</v>
      </c>
      <c r="F31" s="99" t="s">
        <v>398</v>
      </c>
      <c r="G31" s="99" t="s">
        <v>399</v>
      </c>
      <c r="H31" s="99" t="s">
        <v>400</v>
      </c>
      <c r="I31" s="99" t="s">
        <v>413</v>
      </c>
      <c r="J31" s="99" t="s">
        <v>173</v>
      </c>
      <c r="K31" s="99">
        <v>3.5</v>
      </c>
      <c r="L31" s="99">
        <v>1210</v>
      </c>
      <c r="M31" s="99" t="s">
        <v>402</v>
      </c>
      <c r="N31" s="99">
        <v>0</v>
      </c>
      <c r="O31" s="99">
        <v>0</v>
      </c>
      <c r="P31" s="99">
        <v>0</v>
      </c>
      <c r="Q31" s="99">
        <v>254</v>
      </c>
      <c r="R31" s="99">
        <v>7.3200000000000001E-2</v>
      </c>
      <c r="S31" s="99">
        <v>-0.53400000000000003</v>
      </c>
      <c r="T31" s="99">
        <v>0</v>
      </c>
      <c r="U31" s="99">
        <v>0</v>
      </c>
      <c r="V31" s="99">
        <v>0</v>
      </c>
      <c r="W31" s="99">
        <v>28.2</v>
      </c>
      <c r="X31" s="99">
        <v>3.29E-3</v>
      </c>
      <c r="Y31" s="99">
        <v>-0.76100000000000001</v>
      </c>
      <c r="AB31" s="99">
        <v>2</v>
      </c>
      <c r="AC31" s="99" t="s">
        <v>403</v>
      </c>
      <c r="AD31" s="99" t="s">
        <v>404</v>
      </c>
      <c r="AE31" s="99" t="s">
        <v>414</v>
      </c>
      <c r="AF31" s="99" t="s">
        <v>406</v>
      </c>
      <c r="AG31" s="99" t="s">
        <v>394</v>
      </c>
      <c r="AH31" s="99" t="s">
        <v>402</v>
      </c>
      <c r="AI31" s="99" t="s">
        <v>407</v>
      </c>
      <c r="AJ31" s="99" t="s">
        <v>408</v>
      </c>
      <c r="AK31" s="99" t="s">
        <v>409</v>
      </c>
      <c r="AL31" s="99" t="s">
        <v>410</v>
      </c>
      <c r="AM31" s="99" t="s">
        <v>411</v>
      </c>
      <c r="AN31" s="99" t="s">
        <v>257</v>
      </c>
      <c r="AO31" s="99" t="s">
        <v>412</v>
      </c>
    </row>
    <row r="32" spans="1:42" x14ac:dyDescent="0.25">
      <c r="A32" s="99" t="s">
        <v>394</v>
      </c>
      <c r="B32" s="99" t="s">
        <v>395</v>
      </c>
      <c r="C32" s="99" t="s">
        <v>396</v>
      </c>
      <c r="D32" s="103">
        <v>41537</v>
      </c>
      <c r="E32" s="99" t="s">
        <v>397</v>
      </c>
      <c r="F32" s="99" t="s">
        <v>398</v>
      </c>
      <c r="G32" s="99" t="s">
        <v>399</v>
      </c>
      <c r="H32" s="99" t="s">
        <v>400</v>
      </c>
      <c r="I32" s="99" t="s">
        <v>415</v>
      </c>
      <c r="J32" s="99" t="s">
        <v>173</v>
      </c>
      <c r="K32" s="99">
        <v>3.5</v>
      </c>
      <c r="L32" s="99">
        <v>1210</v>
      </c>
      <c r="M32" s="99" t="s">
        <v>402</v>
      </c>
      <c r="N32" s="99">
        <v>0</v>
      </c>
      <c r="O32" s="99">
        <v>0</v>
      </c>
      <c r="P32" s="99">
        <v>0</v>
      </c>
      <c r="Q32" s="99">
        <v>139</v>
      </c>
      <c r="R32" s="99">
        <v>3.0200000000000001E-2</v>
      </c>
      <c r="S32" s="99">
        <v>-0.44900000000000001</v>
      </c>
      <c r="T32" s="99">
        <v>0</v>
      </c>
      <c r="U32" s="99">
        <v>0</v>
      </c>
      <c r="V32" s="99">
        <v>0</v>
      </c>
      <c r="W32" s="99">
        <v>12.9</v>
      </c>
      <c r="X32" s="99">
        <v>1.0399999999999999E-4</v>
      </c>
      <c r="Y32" s="99">
        <v>-0.54500000000000004</v>
      </c>
      <c r="AB32" s="99">
        <v>2</v>
      </c>
      <c r="AC32" s="99" t="s">
        <v>403</v>
      </c>
      <c r="AD32" s="99" t="s">
        <v>404</v>
      </c>
      <c r="AE32" s="99" t="s">
        <v>416</v>
      </c>
      <c r="AF32" s="99" t="s">
        <v>406</v>
      </c>
      <c r="AG32" s="99" t="s">
        <v>394</v>
      </c>
      <c r="AH32" s="99" t="s">
        <v>402</v>
      </c>
      <c r="AI32" s="99" t="s">
        <v>407</v>
      </c>
      <c r="AJ32" s="99" t="s">
        <v>408</v>
      </c>
      <c r="AK32" s="99" t="s">
        <v>409</v>
      </c>
      <c r="AL32" s="99" t="s">
        <v>410</v>
      </c>
      <c r="AM32" s="99" t="s">
        <v>411</v>
      </c>
      <c r="AN32" s="99" t="s">
        <v>257</v>
      </c>
      <c r="AO32" s="99" t="s">
        <v>412</v>
      </c>
    </row>
    <row r="33" spans="1:41" x14ac:dyDescent="0.25">
      <c r="A33" s="99" t="s">
        <v>394</v>
      </c>
      <c r="B33" s="99" t="s">
        <v>395</v>
      </c>
      <c r="C33" s="99" t="s">
        <v>396</v>
      </c>
      <c r="D33" s="103">
        <v>41537</v>
      </c>
      <c r="E33" s="99" t="s">
        <v>397</v>
      </c>
      <c r="F33" s="99" t="s">
        <v>398</v>
      </c>
      <c r="G33" s="99" t="s">
        <v>399</v>
      </c>
      <c r="H33" s="99" t="s">
        <v>400</v>
      </c>
      <c r="I33" s="99" t="s">
        <v>417</v>
      </c>
      <c r="J33" s="99" t="s">
        <v>173</v>
      </c>
      <c r="K33" s="99">
        <v>3.5</v>
      </c>
      <c r="L33" s="99">
        <v>1220</v>
      </c>
      <c r="M33" s="99" t="s">
        <v>402</v>
      </c>
      <c r="N33" s="99">
        <v>0</v>
      </c>
      <c r="O33" s="99">
        <v>0</v>
      </c>
      <c r="P33" s="99">
        <v>0</v>
      </c>
      <c r="Q33" s="99">
        <v>289</v>
      </c>
      <c r="R33" s="99">
        <v>0.26600000000000001</v>
      </c>
      <c r="S33" s="99">
        <v>-0.379</v>
      </c>
      <c r="T33" s="99">
        <v>0</v>
      </c>
      <c r="U33" s="99">
        <v>0</v>
      </c>
      <c r="V33" s="99">
        <v>0</v>
      </c>
      <c r="W33" s="99">
        <v>24.8</v>
      </c>
      <c r="X33" s="99">
        <v>1.8599999999999998E-2</v>
      </c>
      <c r="Y33" s="99">
        <v>-0.51400000000000001</v>
      </c>
      <c r="AB33" s="99">
        <v>2</v>
      </c>
      <c r="AC33" s="99" t="s">
        <v>403</v>
      </c>
      <c r="AD33" s="99" t="s">
        <v>404</v>
      </c>
      <c r="AE33" s="99" t="s">
        <v>418</v>
      </c>
      <c r="AF33" s="99" t="s">
        <v>406</v>
      </c>
      <c r="AG33" s="99" t="s">
        <v>394</v>
      </c>
      <c r="AH33" s="99" t="s">
        <v>402</v>
      </c>
      <c r="AI33" s="99" t="s">
        <v>407</v>
      </c>
      <c r="AJ33" s="99" t="s">
        <v>408</v>
      </c>
      <c r="AK33" s="99" t="s">
        <v>409</v>
      </c>
      <c r="AL33" s="99" t="s">
        <v>410</v>
      </c>
      <c r="AM33" s="99" t="s">
        <v>411</v>
      </c>
      <c r="AN33" s="99" t="s">
        <v>257</v>
      </c>
      <c r="AO33" s="99" t="s">
        <v>412</v>
      </c>
    </row>
    <row r="34" spans="1:41" x14ac:dyDescent="0.25">
      <c r="A34" s="99" t="s">
        <v>394</v>
      </c>
      <c r="B34" s="99" t="s">
        <v>395</v>
      </c>
      <c r="C34" s="99" t="s">
        <v>396</v>
      </c>
      <c r="D34" s="103">
        <v>41537</v>
      </c>
      <c r="E34" s="99" t="s">
        <v>397</v>
      </c>
      <c r="F34" s="99" t="s">
        <v>398</v>
      </c>
      <c r="G34" s="99" t="s">
        <v>399</v>
      </c>
      <c r="H34" s="99" t="s">
        <v>400</v>
      </c>
      <c r="I34" s="99" t="s">
        <v>419</v>
      </c>
      <c r="J34" s="99" t="s">
        <v>173</v>
      </c>
      <c r="K34" s="99">
        <v>3.5</v>
      </c>
      <c r="L34" s="99">
        <v>1230</v>
      </c>
      <c r="M34" s="99" t="s">
        <v>402</v>
      </c>
      <c r="N34" s="99">
        <v>0</v>
      </c>
      <c r="O34" s="99">
        <v>0</v>
      </c>
      <c r="P34" s="99">
        <v>0</v>
      </c>
      <c r="Q34" s="99">
        <v>142</v>
      </c>
      <c r="R34" s="99">
        <v>8.3500000000000005E-2</v>
      </c>
      <c r="S34" s="99">
        <v>-0.58899999999999997</v>
      </c>
      <c r="T34" s="99">
        <v>0</v>
      </c>
      <c r="U34" s="99">
        <v>0</v>
      </c>
      <c r="V34" s="99">
        <v>0</v>
      </c>
      <c r="W34" s="99">
        <v>17.100000000000001</v>
      </c>
      <c r="X34" s="99">
        <v>2.5100000000000001E-3</v>
      </c>
      <c r="Y34" s="99">
        <v>-0.753</v>
      </c>
      <c r="AB34" s="99">
        <v>2</v>
      </c>
      <c r="AC34" s="99" t="s">
        <v>403</v>
      </c>
      <c r="AD34" s="99" t="s">
        <v>404</v>
      </c>
      <c r="AE34" s="99" t="s">
        <v>420</v>
      </c>
      <c r="AF34" s="99" t="s">
        <v>406</v>
      </c>
      <c r="AG34" s="99" t="s">
        <v>394</v>
      </c>
      <c r="AH34" s="99" t="s">
        <v>402</v>
      </c>
      <c r="AI34" s="99" t="s">
        <v>407</v>
      </c>
      <c r="AJ34" s="99" t="s">
        <v>408</v>
      </c>
      <c r="AK34" s="99" t="s">
        <v>409</v>
      </c>
      <c r="AL34" s="99" t="s">
        <v>410</v>
      </c>
      <c r="AM34" s="99" t="s">
        <v>411</v>
      </c>
      <c r="AN34" s="99" t="s">
        <v>257</v>
      </c>
      <c r="AO34" s="99" t="s">
        <v>412</v>
      </c>
    </row>
    <row r="35" spans="1:41" x14ac:dyDescent="0.25">
      <c r="A35" s="99" t="s">
        <v>394</v>
      </c>
      <c r="B35" s="99" t="s">
        <v>395</v>
      </c>
      <c r="C35" s="99" t="s">
        <v>396</v>
      </c>
      <c r="D35" s="103">
        <v>41537</v>
      </c>
      <c r="E35" s="99" t="s">
        <v>397</v>
      </c>
      <c r="F35" s="99" t="s">
        <v>398</v>
      </c>
      <c r="G35" s="99" t="s">
        <v>399</v>
      </c>
      <c r="H35" s="99" t="s">
        <v>400</v>
      </c>
      <c r="I35" s="99" t="s">
        <v>421</v>
      </c>
      <c r="J35" s="99" t="s">
        <v>173</v>
      </c>
      <c r="K35" s="99">
        <v>3.5</v>
      </c>
      <c r="L35" s="99">
        <v>1220</v>
      </c>
      <c r="M35" s="99" t="s">
        <v>402</v>
      </c>
      <c r="N35" s="99">
        <v>0</v>
      </c>
      <c r="O35" s="99">
        <v>0</v>
      </c>
      <c r="P35" s="99">
        <v>0</v>
      </c>
      <c r="Q35" s="99">
        <v>593</v>
      </c>
      <c r="R35" s="99">
        <v>0.38600000000000001</v>
      </c>
      <c r="S35" s="99">
        <v>-0.36899999999999999</v>
      </c>
      <c r="T35" s="99">
        <v>0</v>
      </c>
      <c r="U35" s="99">
        <v>0</v>
      </c>
      <c r="V35" s="99">
        <v>0</v>
      </c>
      <c r="W35" s="99">
        <v>60.1</v>
      </c>
      <c r="X35" s="99">
        <v>2.7E-2</v>
      </c>
      <c r="Y35" s="99">
        <v>-0.627</v>
      </c>
      <c r="AB35" s="99">
        <v>2</v>
      </c>
      <c r="AC35" s="99" t="s">
        <v>403</v>
      </c>
      <c r="AD35" s="99" t="s">
        <v>404</v>
      </c>
      <c r="AE35" s="99" t="s">
        <v>422</v>
      </c>
      <c r="AF35" s="99" t="s">
        <v>406</v>
      </c>
      <c r="AG35" s="99" t="s">
        <v>394</v>
      </c>
      <c r="AH35" s="99" t="s">
        <v>402</v>
      </c>
      <c r="AI35" s="99" t="s">
        <v>407</v>
      </c>
      <c r="AJ35" s="99" t="s">
        <v>408</v>
      </c>
      <c r="AK35" s="99" t="s">
        <v>409</v>
      </c>
      <c r="AL35" s="99" t="s">
        <v>410</v>
      </c>
      <c r="AM35" s="99" t="s">
        <v>411</v>
      </c>
      <c r="AN35" s="99" t="s">
        <v>257</v>
      </c>
      <c r="AO35" s="99" t="s">
        <v>412</v>
      </c>
    </row>
    <row r="36" spans="1:41" x14ac:dyDescent="0.25">
      <c r="A36" s="99" t="s">
        <v>394</v>
      </c>
      <c r="B36" s="99" t="s">
        <v>395</v>
      </c>
      <c r="C36" s="99" t="s">
        <v>396</v>
      </c>
      <c r="D36" s="103">
        <v>41537</v>
      </c>
      <c r="E36" s="99" t="s">
        <v>397</v>
      </c>
      <c r="F36" s="99" t="s">
        <v>398</v>
      </c>
      <c r="G36" s="99" t="s">
        <v>399</v>
      </c>
      <c r="H36" s="99" t="s">
        <v>400</v>
      </c>
      <c r="I36" s="99" t="s">
        <v>423</v>
      </c>
      <c r="J36" s="99" t="s">
        <v>173</v>
      </c>
      <c r="K36" s="99">
        <v>3.5</v>
      </c>
      <c r="L36" s="99">
        <v>1210</v>
      </c>
      <c r="M36" s="99" t="s">
        <v>402</v>
      </c>
      <c r="N36" s="99">
        <v>0</v>
      </c>
      <c r="O36" s="99">
        <v>0</v>
      </c>
      <c r="P36" s="99">
        <v>0</v>
      </c>
      <c r="Q36" s="99">
        <v>432</v>
      </c>
      <c r="R36" s="99">
        <v>0.42299999999999999</v>
      </c>
      <c r="S36" s="99">
        <v>-0.39700000000000002</v>
      </c>
      <c r="T36" s="99">
        <v>0</v>
      </c>
      <c r="U36" s="99">
        <v>0</v>
      </c>
      <c r="V36" s="99">
        <v>0</v>
      </c>
      <c r="W36" s="99">
        <v>34.6</v>
      </c>
      <c r="X36" s="99">
        <v>3.2899999999999999E-2</v>
      </c>
      <c r="Y36" s="99">
        <v>-0.56899999999999995</v>
      </c>
      <c r="AB36" s="99">
        <v>2</v>
      </c>
      <c r="AC36" s="99" t="s">
        <v>403</v>
      </c>
      <c r="AD36" s="99" t="s">
        <v>404</v>
      </c>
      <c r="AE36" s="99" t="s">
        <v>424</v>
      </c>
      <c r="AF36" s="99" t="s">
        <v>406</v>
      </c>
      <c r="AG36" s="99" t="s">
        <v>394</v>
      </c>
      <c r="AH36" s="99" t="s">
        <v>402</v>
      </c>
      <c r="AI36" s="99" t="s">
        <v>407</v>
      </c>
      <c r="AJ36" s="99" t="s">
        <v>408</v>
      </c>
      <c r="AK36" s="99" t="s">
        <v>409</v>
      </c>
      <c r="AL36" s="99" t="s">
        <v>410</v>
      </c>
      <c r="AM36" s="99" t="s">
        <v>411</v>
      </c>
      <c r="AN36" s="99" t="s">
        <v>257</v>
      </c>
      <c r="AO36" s="99" t="s">
        <v>412</v>
      </c>
    </row>
    <row r="37" spans="1:41" x14ac:dyDescent="0.25">
      <c r="A37" s="99" t="s">
        <v>394</v>
      </c>
      <c r="B37" s="99" t="s">
        <v>395</v>
      </c>
      <c r="C37" s="99" t="s">
        <v>396</v>
      </c>
      <c r="D37" s="103">
        <v>41537</v>
      </c>
      <c r="E37" s="99" t="s">
        <v>397</v>
      </c>
      <c r="F37" s="99" t="s">
        <v>398</v>
      </c>
      <c r="G37" s="99" t="s">
        <v>399</v>
      </c>
      <c r="H37" s="99" t="s">
        <v>400</v>
      </c>
      <c r="I37" s="99" t="s">
        <v>425</v>
      </c>
      <c r="J37" s="99" t="s">
        <v>173</v>
      </c>
      <c r="K37" s="99">
        <v>3.5</v>
      </c>
      <c r="L37" s="99">
        <v>1210</v>
      </c>
      <c r="M37" s="99" t="s">
        <v>402</v>
      </c>
      <c r="N37" s="99">
        <v>0</v>
      </c>
      <c r="O37" s="99">
        <v>0</v>
      </c>
      <c r="P37" s="99">
        <v>0</v>
      </c>
      <c r="Q37" s="99">
        <v>643</v>
      </c>
      <c r="R37" s="99">
        <v>0.53800000000000003</v>
      </c>
      <c r="S37" s="99">
        <v>-0.36199999999999999</v>
      </c>
      <c r="T37" s="99">
        <v>0</v>
      </c>
      <c r="U37" s="99">
        <v>0</v>
      </c>
      <c r="V37" s="99">
        <v>0</v>
      </c>
      <c r="W37" s="99">
        <v>54.9</v>
      </c>
      <c r="X37" s="99">
        <v>5.7599999999999998E-2</v>
      </c>
      <c r="Y37" s="99">
        <v>-0.54600000000000004</v>
      </c>
      <c r="AB37" s="99">
        <v>2</v>
      </c>
      <c r="AC37" s="99" t="s">
        <v>403</v>
      </c>
      <c r="AD37" s="99" t="s">
        <v>404</v>
      </c>
      <c r="AE37" s="99" t="s">
        <v>426</v>
      </c>
      <c r="AF37" s="99" t="s">
        <v>406</v>
      </c>
      <c r="AG37" s="99" t="s">
        <v>394</v>
      </c>
      <c r="AH37" s="99" t="s">
        <v>402</v>
      </c>
      <c r="AI37" s="99" t="s">
        <v>407</v>
      </c>
      <c r="AJ37" s="99" t="s">
        <v>408</v>
      </c>
      <c r="AK37" s="99" t="s">
        <v>409</v>
      </c>
      <c r="AL37" s="99" t="s">
        <v>410</v>
      </c>
      <c r="AM37" s="99" t="s">
        <v>411</v>
      </c>
      <c r="AN37" s="99" t="s">
        <v>257</v>
      </c>
      <c r="AO37" s="99" t="s">
        <v>412</v>
      </c>
    </row>
    <row r="38" spans="1:41" x14ac:dyDescent="0.25">
      <c r="A38" s="99" t="s">
        <v>394</v>
      </c>
      <c r="B38" s="99" t="s">
        <v>395</v>
      </c>
      <c r="C38" s="99" t="s">
        <v>396</v>
      </c>
      <c r="D38" s="103">
        <v>41537</v>
      </c>
      <c r="E38" s="99" t="s">
        <v>397</v>
      </c>
      <c r="F38" s="99" t="s">
        <v>398</v>
      </c>
      <c r="G38" s="99" t="s">
        <v>399</v>
      </c>
      <c r="H38" s="99" t="s">
        <v>400</v>
      </c>
      <c r="I38" s="99" t="s">
        <v>427</v>
      </c>
      <c r="J38" s="99" t="s">
        <v>173</v>
      </c>
      <c r="K38" s="99">
        <v>3.5</v>
      </c>
      <c r="L38" s="99">
        <v>1230</v>
      </c>
      <c r="M38" s="99" t="s">
        <v>402</v>
      </c>
      <c r="N38" s="99">
        <v>0</v>
      </c>
      <c r="O38" s="99">
        <v>0</v>
      </c>
      <c r="P38" s="99">
        <v>0</v>
      </c>
      <c r="Q38" s="99">
        <v>328</v>
      </c>
      <c r="R38" s="99">
        <v>0.39</v>
      </c>
      <c r="S38" s="99">
        <v>-0.504</v>
      </c>
      <c r="T38" s="99">
        <v>0</v>
      </c>
      <c r="U38" s="99">
        <v>0</v>
      </c>
      <c r="V38" s="99">
        <v>0</v>
      </c>
      <c r="W38" s="99">
        <v>28.5</v>
      </c>
      <c r="X38" s="99">
        <v>2.2499999999999999E-2</v>
      </c>
      <c r="Y38" s="99">
        <v>-0.92900000000000005</v>
      </c>
      <c r="AB38" s="99">
        <v>2</v>
      </c>
      <c r="AC38" s="99" t="s">
        <v>403</v>
      </c>
      <c r="AD38" s="99" t="s">
        <v>404</v>
      </c>
      <c r="AE38" s="99" t="s">
        <v>428</v>
      </c>
      <c r="AF38" s="99" t="s">
        <v>406</v>
      </c>
      <c r="AG38" s="99" t="s">
        <v>394</v>
      </c>
      <c r="AH38" s="99" t="s">
        <v>402</v>
      </c>
      <c r="AI38" s="99" t="s">
        <v>407</v>
      </c>
      <c r="AJ38" s="99" t="s">
        <v>408</v>
      </c>
      <c r="AK38" s="99" t="s">
        <v>409</v>
      </c>
      <c r="AL38" s="99" t="s">
        <v>410</v>
      </c>
      <c r="AM38" s="99" t="s">
        <v>411</v>
      </c>
      <c r="AN38" s="99" t="s">
        <v>257</v>
      </c>
      <c r="AO38" s="99" t="s">
        <v>412</v>
      </c>
    </row>
    <row r="39" spans="1:41" x14ac:dyDescent="0.25">
      <c r="A39" s="99" t="s">
        <v>394</v>
      </c>
      <c r="B39" s="99" t="s">
        <v>395</v>
      </c>
      <c r="C39" s="99" t="s">
        <v>396</v>
      </c>
      <c r="D39" s="103">
        <v>41537</v>
      </c>
      <c r="E39" s="99" t="s">
        <v>397</v>
      </c>
      <c r="F39" s="99" t="s">
        <v>398</v>
      </c>
      <c r="G39" s="99" t="s">
        <v>399</v>
      </c>
      <c r="H39" s="99" t="s">
        <v>400</v>
      </c>
      <c r="I39" s="99" t="s">
        <v>357</v>
      </c>
      <c r="J39" s="99" t="s">
        <v>173</v>
      </c>
      <c r="K39" s="99">
        <v>3.5</v>
      </c>
      <c r="L39" s="99">
        <v>1220</v>
      </c>
      <c r="M39" s="99" t="s">
        <v>402</v>
      </c>
      <c r="N39" s="99">
        <v>0</v>
      </c>
      <c r="O39" s="99">
        <v>0</v>
      </c>
      <c r="P39" s="99">
        <v>0</v>
      </c>
      <c r="Q39" s="99">
        <v>472</v>
      </c>
      <c r="R39" s="99">
        <v>0.35899999999999999</v>
      </c>
      <c r="S39" s="99">
        <v>-0.40500000000000003</v>
      </c>
      <c r="T39" s="99">
        <v>0</v>
      </c>
      <c r="U39" s="99">
        <v>0</v>
      </c>
      <c r="V39" s="99">
        <v>0</v>
      </c>
      <c r="W39" s="99">
        <v>43.7</v>
      </c>
      <c r="X39" s="99">
        <v>2.9000000000000001E-2</v>
      </c>
      <c r="Y39" s="99">
        <v>-0.61799999999999999</v>
      </c>
      <c r="AB39" s="99">
        <v>2</v>
      </c>
      <c r="AC39" s="99" t="s">
        <v>403</v>
      </c>
      <c r="AD39" s="99" t="s">
        <v>404</v>
      </c>
      <c r="AE39" s="99" t="s">
        <v>429</v>
      </c>
      <c r="AF39" s="99" t="s">
        <v>406</v>
      </c>
      <c r="AG39" s="99" t="s">
        <v>394</v>
      </c>
      <c r="AH39" s="99" t="s">
        <v>402</v>
      </c>
      <c r="AI39" s="99" t="s">
        <v>407</v>
      </c>
      <c r="AJ39" s="99" t="s">
        <v>408</v>
      </c>
      <c r="AK39" s="99" t="s">
        <v>409</v>
      </c>
      <c r="AL39" s="99" t="s">
        <v>410</v>
      </c>
      <c r="AM39" s="99" t="s">
        <v>411</v>
      </c>
      <c r="AN39" s="99" t="s">
        <v>257</v>
      </c>
      <c r="AO39" s="99" t="s">
        <v>412</v>
      </c>
    </row>
    <row r="40" spans="1:41" x14ac:dyDescent="0.25">
      <c r="A40" s="99" t="s">
        <v>394</v>
      </c>
      <c r="B40" s="99" t="s">
        <v>395</v>
      </c>
      <c r="C40" s="99" t="s">
        <v>396</v>
      </c>
      <c r="D40" s="103">
        <v>41537</v>
      </c>
      <c r="E40" s="99" t="s">
        <v>397</v>
      </c>
      <c r="F40" s="99" t="s">
        <v>430</v>
      </c>
      <c r="G40" s="99" t="s">
        <v>399</v>
      </c>
      <c r="H40" s="99" t="s">
        <v>400</v>
      </c>
      <c r="I40" s="99" t="s">
        <v>401</v>
      </c>
      <c r="J40" s="99" t="s">
        <v>173</v>
      </c>
      <c r="K40" s="99">
        <v>2.15</v>
      </c>
      <c r="L40" s="99">
        <v>1590</v>
      </c>
      <c r="M40" s="99" t="s">
        <v>402</v>
      </c>
      <c r="N40" s="99">
        <v>0</v>
      </c>
      <c r="O40" s="99">
        <v>0</v>
      </c>
      <c r="P40" s="99">
        <v>0</v>
      </c>
      <c r="Q40" s="99">
        <v>27.7</v>
      </c>
      <c r="R40" s="99">
        <v>1.05E-4</v>
      </c>
      <c r="S40" s="99">
        <v>-1.45</v>
      </c>
      <c r="T40" s="99">
        <v>0</v>
      </c>
      <c r="U40" s="99">
        <v>0</v>
      </c>
      <c r="V40" s="99">
        <v>0</v>
      </c>
      <c r="W40" s="99">
        <v>21.2</v>
      </c>
      <c r="X40" s="104">
        <v>8.92E-5</v>
      </c>
      <c r="Y40" s="99">
        <v>-0.78800000000000003</v>
      </c>
      <c r="AB40" s="99">
        <v>2</v>
      </c>
      <c r="AC40" s="99" t="s">
        <v>431</v>
      </c>
      <c r="AD40" s="99" t="s">
        <v>404</v>
      </c>
      <c r="AE40" s="99" t="s">
        <v>405</v>
      </c>
      <c r="AF40" s="99" t="s">
        <v>406</v>
      </c>
      <c r="AG40" s="99" t="s">
        <v>394</v>
      </c>
      <c r="AH40" s="99" t="s">
        <v>402</v>
      </c>
      <c r="AI40" s="99" t="s">
        <v>407</v>
      </c>
      <c r="AJ40" s="99" t="s">
        <v>408</v>
      </c>
      <c r="AK40" s="99" t="s">
        <v>409</v>
      </c>
      <c r="AL40" s="99" t="s">
        <v>410</v>
      </c>
      <c r="AM40" s="99" t="s">
        <v>411</v>
      </c>
      <c r="AN40" s="99" t="s">
        <v>257</v>
      </c>
      <c r="AO40" s="99" t="s">
        <v>412</v>
      </c>
    </row>
    <row r="41" spans="1:41" x14ac:dyDescent="0.25">
      <c r="A41" s="99" t="s">
        <v>394</v>
      </c>
      <c r="B41" s="99" t="s">
        <v>395</v>
      </c>
      <c r="C41" s="99" t="s">
        <v>396</v>
      </c>
      <c r="D41" s="103">
        <v>41537</v>
      </c>
      <c r="E41" s="99" t="s">
        <v>397</v>
      </c>
      <c r="F41" s="99" t="s">
        <v>430</v>
      </c>
      <c r="G41" s="99" t="s">
        <v>399</v>
      </c>
      <c r="H41" s="99" t="s">
        <v>400</v>
      </c>
      <c r="I41" s="99" t="s">
        <v>413</v>
      </c>
      <c r="J41" s="99" t="s">
        <v>173</v>
      </c>
      <c r="K41" s="99">
        <v>3.24</v>
      </c>
      <c r="L41" s="99">
        <v>1800</v>
      </c>
      <c r="M41" s="99" t="s">
        <v>402</v>
      </c>
      <c r="N41" s="99">
        <v>0</v>
      </c>
      <c r="O41" s="99">
        <v>0</v>
      </c>
      <c r="P41" s="99">
        <v>0</v>
      </c>
      <c r="Q41" s="99">
        <v>55</v>
      </c>
      <c r="R41" s="99">
        <v>2.16E-3</v>
      </c>
      <c r="S41" s="99">
        <v>-0.76800000000000002</v>
      </c>
      <c r="T41" s="99">
        <v>0</v>
      </c>
      <c r="U41" s="99">
        <v>0</v>
      </c>
      <c r="V41" s="99">
        <v>0</v>
      </c>
      <c r="W41" s="99">
        <v>21.4</v>
      </c>
      <c r="X41" s="99">
        <v>2.04E-4</v>
      </c>
      <c r="Y41" s="99">
        <v>-0.57799999999999996</v>
      </c>
      <c r="AB41" s="99">
        <v>2</v>
      </c>
      <c r="AC41" s="99" t="s">
        <v>431</v>
      </c>
      <c r="AD41" s="99" t="s">
        <v>404</v>
      </c>
      <c r="AE41" s="99" t="s">
        <v>414</v>
      </c>
      <c r="AF41" s="99" t="s">
        <v>406</v>
      </c>
      <c r="AG41" s="99" t="s">
        <v>394</v>
      </c>
      <c r="AH41" s="99" t="s">
        <v>402</v>
      </c>
      <c r="AI41" s="99" t="s">
        <v>407</v>
      </c>
      <c r="AJ41" s="99" t="s">
        <v>408</v>
      </c>
      <c r="AK41" s="99" t="s">
        <v>409</v>
      </c>
      <c r="AL41" s="99" t="s">
        <v>410</v>
      </c>
      <c r="AM41" s="99" t="s">
        <v>411</v>
      </c>
      <c r="AN41" s="99" t="s">
        <v>257</v>
      </c>
      <c r="AO41" s="99" t="s">
        <v>412</v>
      </c>
    </row>
    <row r="42" spans="1:41" x14ac:dyDescent="0.25">
      <c r="A42" s="99" t="s">
        <v>394</v>
      </c>
      <c r="B42" s="99" t="s">
        <v>395</v>
      </c>
      <c r="C42" s="99" t="s">
        <v>396</v>
      </c>
      <c r="D42" s="103">
        <v>41537</v>
      </c>
      <c r="E42" s="99" t="s">
        <v>397</v>
      </c>
      <c r="F42" s="99" t="s">
        <v>430</v>
      </c>
      <c r="G42" s="99" t="s">
        <v>399</v>
      </c>
      <c r="H42" s="99" t="s">
        <v>400</v>
      </c>
      <c r="I42" s="99" t="s">
        <v>415</v>
      </c>
      <c r="J42" s="99" t="s">
        <v>173</v>
      </c>
      <c r="K42" s="99">
        <v>2.91</v>
      </c>
      <c r="L42" s="99">
        <v>1840</v>
      </c>
      <c r="M42" s="99" t="s">
        <v>402</v>
      </c>
      <c r="N42" s="99">
        <v>0</v>
      </c>
      <c r="O42" s="99">
        <v>0</v>
      </c>
      <c r="P42" s="99">
        <v>0</v>
      </c>
      <c r="Q42" s="99">
        <v>31.5</v>
      </c>
      <c r="R42" s="99">
        <v>3.1100000000000002E-4</v>
      </c>
      <c r="S42" s="99">
        <v>-0.81499999999999995</v>
      </c>
      <c r="T42" s="99">
        <v>0</v>
      </c>
      <c r="U42" s="99">
        <v>0</v>
      </c>
      <c r="V42" s="99">
        <v>0</v>
      </c>
      <c r="W42" s="99">
        <v>14.6</v>
      </c>
      <c r="X42" s="104">
        <v>-1.7799999999999999E-5</v>
      </c>
      <c r="Y42" s="99">
        <v>-0.52700000000000002</v>
      </c>
      <c r="AB42" s="99">
        <v>2</v>
      </c>
      <c r="AC42" s="99" t="s">
        <v>431</v>
      </c>
      <c r="AD42" s="99" t="s">
        <v>404</v>
      </c>
      <c r="AE42" s="99" t="s">
        <v>416</v>
      </c>
      <c r="AF42" s="99" t="s">
        <v>406</v>
      </c>
      <c r="AG42" s="99" t="s">
        <v>394</v>
      </c>
      <c r="AH42" s="99" t="s">
        <v>402</v>
      </c>
      <c r="AI42" s="99" t="s">
        <v>407</v>
      </c>
      <c r="AJ42" s="99" t="s">
        <v>408</v>
      </c>
      <c r="AK42" s="99" t="s">
        <v>409</v>
      </c>
      <c r="AL42" s="99" t="s">
        <v>410</v>
      </c>
      <c r="AM42" s="99" t="s">
        <v>411</v>
      </c>
      <c r="AN42" s="99" t="s">
        <v>257</v>
      </c>
      <c r="AO42" s="99" t="s">
        <v>412</v>
      </c>
    </row>
    <row r="43" spans="1:41" x14ac:dyDescent="0.25">
      <c r="A43" s="99" t="s">
        <v>394</v>
      </c>
      <c r="B43" s="99" t="s">
        <v>395</v>
      </c>
      <c r="C43" s="99" t="s">
        <v>396</v>
      </c>
      <c r="D43" s="103">
        <v>41537</v>
      </c>
      <c r="E43" s="99" t="s">
        <v>397</v>
      </c>
      <c r="F43" s="99" t="s">
        <v>430</v>
      </c>
      <c r="G43" s="99" t="s">
        <v>399</v>
      </c>
      <c r="H43" s="99" t="s">
        <v>400</v>
      </c>
      <c r="I43" s="99" t="s">
        <v>417</v>
      </c>
      <c r="J43" s="99" t="s">
        <v>173</v>
      </c>
      <c r="K43" s="99">
        <v>2.83</v>
      </c>
      <c r="L43" s="99">
        <v>1810</v>
      </c>
      <c r="M43" s="99" t="s">
        <v>402</v>
      </c>
      <c r="N43" s="99">
        <v>0</v>
      </c>
      <c r="O43" s="99">
        <v>0</v>
      </c>
      <c r="P43" s="99">
        <v>0</v>
      </c>
      <c r="Q43" s="99">
        <v>80.900000000000006</v>
      </c>
      <c r="R43" s="99">
        <v>4.7300000000000002E-2</v>
      </c>
      <c r="S43" s="99">
        <v>-0.67100000000000004</v>
      </c>
      <c r="T43" s="99">
        <v>0</v>
      </c>
      <c r="U43" s="99">
        <v>0</v>
      </c>
      <c r="V43" s="99">
        <v>0</v>
      </c>
      <c r="W43" s="99">
        <v>24.8</v>
      </c>
      <c r="X43" s="99">
        <v>9.8300000000000002E-3</v>
      </c>
      <c r="Y43" s="99">
        <v>-0.45400000000000001</v>
      </c>
      <c r="AB43" s="99">
        <v>2</v>
      </c>
      <c r="AC43" s="99" t="s">
        <v>431</v>
      </c>
      <c r="AD43" s="99" t="s">
        <v>404</v>
      </c>
      <c r="AE43" s="99" t="s">
        <v>418</v>
      </c>
      <c r="AF43" s="99" t="s">
        <v>406</v>
      </c>
      <c r="AG43" s="99" t="s">
        <v>394</v>
      </c>
      <c r="AH43" s="99" t="s">
        <v>402</v>
      </c>
      <c r="AI43" s="99" t="s">
        <v>407</v>
      </c>
      <c r="AJ43" s="99" t="s">
        <v>408</v>
      </c>
      <c r="AK43" s="99" t="s">
        <v>409</v>
      </c>
      <c r="AL43" s="99" t="s">
        <v>410</v>
      </c>
      <c r="AM43" s="99" t="s">
        <v>411</v>
      </c>
      <c r="AN43" s="99" t="s">
        <v>257</v>
      </c>
      <c r="AO43" s="99" t="s">
        <v>412</v>
      </c>
    </row>
    <row r="44" spans="1:41" x14ac:dyDescent="0.25">
      <c r="A44" s="99" t="s">
        <v>394</v>
      </c>
      <c r="B44" s="99" t="s">
        <v>395</v>
      </c>
      <c r="C44" s="99" t="s">
        <v>396</v>
      </c>
      <c r="D44" s="103">
        <v>41537</v>
      </c>
      <c r="E44" s="99" t="s">
        <v>397</v>
      </c>
      <c r="F44" s="99" t="s">
        <v>430</v>
      </c>
      <c r="G44" s="99" t="s">
        <v>399</v>
      </c>
      <c r="H44" s="99" t="s">
        <v>400</v>
      </c>
      <c r="I44" s="99" t="s">
        <v>419</v>
      </c>
      <c r="J44" s="99" t="s">
        <v>173</v>
      </c>
      <c r="K44" s="99">
        <v>3.07</v>
      </c>
      <c r="L44" s="99">
        <v>1750</v>
      </c>
      <c r="M44" s="99" t="s">
        <v>402</v>
      </c>
      <c r="N44" s="99">
        <v>0</v>
      </c>
      <c r="O44" s="99">
        <v>0</v>
      </c>
      <c r="P44" s="99">
        <v>0</v>
      </c>
      <c r="Q44" s="99">
        <v>24.6</v>
      </c>
      <c r="R44" s="99">
        <v>9.41E-4</v>
      </c>
      <c r="S44" s="99">
        <v>-0.86299999999999999</v>
      </c>
      <c r="T44" s="99">
        <v>0</v>
      </c>
      <c r="U44" s="99">
        <v>0</v>
      </c>
      <c r="V44" s="99">
        <v>0</v>
      </c>
      <c r="W44" s="99">
        <v>14.2</v>
      </c>
      <c r="X44" s="104">
        <v>3.8399999999999998E-5</v>
      </c>
      <c r="Y44" s="99">
        <v>-0.57499999999999996</v>
      </c>
      <c r="AB44" s="99">
        <v>2</v>
      </c>
      <c r="AC44" s="99" t="s">
        <v>431</v>
      </c>
      <c r="AD44" s="99" t="s">
        <v>404</v>
      </c>
      <c r="AE44" s="99" t="s">
        <v>420</v>
      </c>
      <c r="AF44" s="99" t="s">
        <v>406</v>
      </c>
      <c r="AG44" s="99" t="s">
        <v>394</v>
      </c>
      <c r="AH44" s="99" t="s">
        <v>402</v>
      </c>
      <c r="AI44" s="99" t="s">
        <v>407</v>
      </c>
      <c r="AJ44" s="99" t="s">
        <v>408</v>
      </c>
      <c r="AK44" s="99" t="s">
        <v>409</v>
      </c>
      <c r="AL44" s="99" t="s">
        <v>410</v>
      </c>
      <c r="AM44" s="99" t="s">
        <v>411</v>
      </c>
      <c r="AN44" s="99" t="s">
        <v>257</v>
      </c>
      <c r="AO44" s="99" t="s">
        <v>412</v>
      </c>
    </row>
    <row r="45" spans="1:41" x14ac:dyDescent="0.25">
      <c r="A45" s="99" t="s">
        <v>394</v>
      </c>
      <c r="B45" s="99" t="s">
        <v>395</v>
      </c>
      <c r="C45" s="99" t="s">
        <v>396</v>
      </c>
      <c r="D45" s="103">
        <v>41537</v>
      </c>
      <c r="E45" s="99" t="s">
        <v>397</v>
      </c>
      <c r="F45" s="99" t="s">
        <v>430</v>
      </c>
      <c r="G45" s="99" t="s">
        <v>399</v>
      </c>
      <c r="H45" s="99" t="s">
        <v>400</v>
      </c>
      <c r="I45" s="99" t="s">
        <v>421</v>
      </c>
      <c r="J45" s="99" t="s">
        <v>173</v>
      </c>
      <c r="K45" s="99">
        <v>3.46</v>
      </c>
      <c r="L45" s="99">
        <v>1730</v>
      </c>
      <c r="M45" s="99" t="s">
        <v>402</v>
      </c>
      <c r="N45" s="99">
        <v>0</v>
      </c>
      <c r="O45" s="99">
        <v>0</v>
      </c>
      <c r="P45" s="99">
        <v>0</v>
      </c>
      <c r="Q45" s="99">
        <v>144</v>
      </c>
      <c r="R45" s="99">
        <v>9.0200000000000002E-2</v>
      </c>
      <c r="S45" s="99">
        <v>-0.71699999999999997</v>
      </c>
      <c r="T45" s="99">
        <v>0</v>
      </c>
      <c r="U45" s="99">
        <v>0</v>
      </c>
      <c r="V45" s="99">
        <v>0</v>
      </c>
      <c r="W45" s="99">
        <v>43.7</v>
      </c>
      <c r="X45" s="99">
        <v>1.7600000000000001E-2</v>
      </c>
      <c r="Y45" s="99">
        <v>-0.64700000000000002</v>
      </c>
      <c r="AB45" s="99">
        <v>2</v>
      </c>
      <c r="AC45" s="99" t="s">
        <v>431</v>
      </c>
      <c r="AD45" s="99" t="s">
        <v>404</v>
      </c>
      <c r="AE45" s="99" t="s">
        <v>422</v>
      </c>
      <c r="AF45" s="99" t="s">
        <v>406</v>
      </c>
      <c r="AG45" s="99" t="s">
        <v>394</v>
      </c>
      <c r="AH45" s="99" t="s">
        <v>402</v>
      </c>
      <c r="AI45" s="99" t="s">
        <v>407</v>
      </c>
      <c r="AJ45" s="99" t="s">
        <v>408</v>
      </c>
      <c r="AK45" s="99" t="s">
        <v>409</v>
      </c>
      <c r="AL45" s="99" t="s">
        <v>410</v>
      </c>
      <c r="AM45" s="99" t="s">
        <v>411</v>
      </c>
      <c r="AN45" s="99" t="s">
        <v>257</v>
      </c>
      <c r="AO45" s="99" t="s">
        <v>412</v>
      </c>
    </row>
    <row r="46" spans="1:41" x14ac:dyDescent="0.25">
      <c r="A46" s="99" t="s">
        <v>394</v>
      </c>
      <c r="B46" s="99" t="s">
        <v>395</v>
      </c>
      <c r="C46" s="99" t="s">
        <v>396</v>
      </c>
      <c r="D46" s="103">
        <v>41537</v>
      </c>
      <c r="E46" s="99" t="s">
        <v>397</v>
      </c>
      <c r="F46" s="99" t="s">
        <v>430</v>
      </c>
      <c r="G46" s="99" t="s">
        <v>399</v>
      </c>
      <c r="H46" s="99" t="s">
        <v>400</v>
      </c>
      <c r="I46" s="99" t="s">
        <v>423</v>
      </c>
      <c r="J46" s="99" t="s">
        <v>173</v>
      </c>
      <c r="K46" s="99">
        <v>3.28</v>
      </c>
      <c r="L46" s="99">
        <v>1710</v>
      </c>
      <c r="M46" s="99" t="s">
        <v>402</v>
      </c>
      <c r="N46" s="99">
        <v>0</v>
      </c>
      <c r="O46" s="99">
        <v>0</v>
      </c>
      <c r="P46" s="99">
        <v>0</v>
      </c>
      <c r="Q46" s="99">
        <v>101</v>
      </c>
      <c r="R46" s="99">
        <v>9.9900000000000003E-2</v>
      </c>
      <c r="S46" s="99">
        <v>-0.78700000000000003</v>
      </c>
      <c r="T46" s="99">
        <v>0</v>
      </c>
      <c r="U46" s="99">
        <v>0</v>
      </c>
      <c r="V46" s="99">
        <v>0</v>
      </c>
      <c r="W46" s="99">
        <v>27.7</v>
      </c>
      <c r="X46" s="99">
        <v>2.1399999999999999E-2</v>
      </c>
      <c r="Y46" s="99">
        <v>-0.68500000000000005</v>
      </c>
      <c r="AB46" s="99">
        <v>2</v>
      </c>
      <c r="AC46" s="99" t="s">
        <v>431</v>
      </c>
      <c r="AD46" s="99" t="s">
        <v>404</v>
      </c>
      <c r="AE46" s="99" t="s">
        <v>424</v>
      </c>
      <c r="AF46" s="99" t="s">
        <v>406</v>
      </c>
      <c r="AG46" s="99" t="s">
        <v>394</v>
      </c>
      <c r="AH46" s="99" t="s">
        <v>402</v>
      </c>
      <c r="AI46" s="99" t="s">
        <v>407</v>
      </c>
      <c r="AJ46" s="99" t="s">
        <v>408</v>
      </c>
      <c r="AK46" s="99" t="s">
        <v>409</v>
      </c>
      <c r="AL46" s="99" t="s">
        <v>410</v>
      </c>
      <c r="AM46" s="99" t="s">
        <v>411</v>
      </c>
      <c r="AN46" s="99" t="s">
        <v>257</v>
      </c>
      <c r="AO46" s="99" t="s">
        <v>412</v>
      </c>
    </row>
    <row r="47" spans="1:41" x14ac:dyDescent="0.25">
      <c r="A47" s="99" t="s">
        <v>394</v>
      </c>
      <c r="B47" s="99" t="s">
        <v>395</v>
      </c>
      <c r="C47" s="99" t="s">
        <v>396</v>
      </c>
      <c r="D47" s="103">
        <v>41537</v>
      </c>
      <c r="E47" s="99" t="s">
        <v>397</v>
      </c>
      <c r="F47" s="99" t="s">
        <v>430</v>
      </c>
      <c r="G47" s="99" t="s">
        <v>399</v>
      </c>
      <c r="H47" s="99" t="s">
        <v>400</v>
      </c>
      <c r="I47" s="99" t="s">
        <v>425</v>
      </c>
      <c r="J47" s="99" t="s">
        <v>173</v>
      </c>
      <c r="K47" s="99">
        <v>3.36</v>
      </c>
      <c r="L47" s="99">
        <v>1710</v>
      </c>
      <c r="M47" s="99" t="s">
        <v>402</v>
      </c>
      <c r="N47" s="99">
        <v>0</v>
      </c>
      <c r="O47" s="99">
        <v>0</v>
      </c>
      <c r="P47" s="99">
        <v>0</v>
      </c>
      <c r="Q47" s="99">
        <v>172</v>
      </c>
      <c r="R47" s="99">
        <v>0.14699999999999999</v>
      </c>
      <c r="S47" s="99">
        <v>-0.76600000000000001</v>
      </c>
      <c r="T47" s="99">
        <v>0</v>
      </c>
      <c r="U47" s="99">
        <v>0</v>
      </c>
      <c r="V47" s="99">
        <v>0</v>
      </c>
      <c r="W47" s="99">
        <v>45.7</v>
      </c>
      <c r="X47" s="99">
        <v>4.3099999999999999E-2</v>
      </c>
      <c r="Y47" s="99">
        <v>-0.67400000000000004</v>
      </c>
      <c r="AB47" s="99">
        <v>2</v>
      </c>
      <c r="AC47" s="99" t="s">
        <v>431</v>
      </c>
      <c r="AD47" s="99" t="s">
        <v>404</v>
      </c>
      <c r="AE47" s="99" t="s">
        <v>426</v>
      </c>
      <c r="AF47" s="99" t="s">
        <v>406</v>
      </c>
      <c r="AG47" s="99" t="s">
        <v>394</v>
      </c>
      <c r="AH47" s="99" t="s">
        <v>402</v>
      </c>
      <c r="AI47" s="99" t="s">
        <v>407</v>
      </c>
      <c r="AJ47" s="99" t="s">
        <v>408</v>
      </c>
      <c r="AK47" s="99" t="s">
        <v>409</v>
      </c>
      <c r="AL47" s="99" t="s">
        <v>410</v>
      </c>
      <c r="AM47" s="99" t="s">
        <v>411</v>
      </c>
      <c r="AN47" s="99" t="s">
        <v>257</v>
      </c>
      <c r="AO47" s="99" t="s">
        <v>412</v>
      </c>
    </row>
    <row r="48" spans="1:41" x14ac:dyDescent="0.25">
      <c r="A48" s="99" t="s">
        <v>394</v>
      </c>
      <c r="B48" s="99" t="s">
        <v>395</v>
      </c>
      <c r="C48" s="99" t="s">
        <v>396</v>
      </c>
      <c r="D48" s="103">
        <v>41537</v>
      </c>
      <c r="E48" s="99" t="s">
        <v>397</v>
      </c>
      <c r="F48" s="99" t="s">
        <v>430</v>
      </c>
      <c r="G48" s="99" t="s">
        <v>399</v>
      </c>
      <c r="H48" s="99" t="s">
        <v>400</v>
      </c>
      <c r="I48" s="99" t="s">
        <v>427</v>
      </c>
      <c r="J48" s="99" t="s">
        <v>173</v>
      </c>
      <c r="K48" s="99">
        <v>3.18</v>
      </c>
      <c r="L48" s="99">
        <v>1790</v>
      </c>
      <c r="M48" s="99" t="s">
        <v>402</v>
      </c>
      <c r="N48" s="99">
        <v>0</v>
      </c>
      <c r="O48" s="99">
        <v>0</v>
      </c>
      <c r="P48" s="99">
        <v>0</v>
      </c>
      <c r="Q48" s="99">
        <v>102</v>
      </c>
      <c r="R48" s="99">
        <v>0.14199999999999999</v>
      </c>
      <c r="S48" s="99">
        <v>-1.74</v>
      </c>
      <c r="T48" s="99">
        <v>0</v>
      </c>
      <c r="U48" s="99">
        <v>0</v>
      </c>
      <c r="V48" s="99">
        <v>0</v>
      </c>
      <c r="W48" s="99">
        <v>29.5</v>
      </c>
      <c r="X48" s="99">
        <v>2.9499999999999998E-2</v>
      </c>
      <c r="Y48" s="99">
        <v>-1.36</v>
      </c>
      <c r="AB48" s="99">
        <v>2</v>
      </c>
      <c r="AC48" s="99" t="s">
        <v>431</v>
      </c>
      <c r="AD48" s="99" t="s">
        <v>404</v>
      </c>
      <c r="AE48" s="99" t="s">
        <v>428</v>
      </c>
      <c r="AF48" s="99" t="s">
        <v>406</v>
      </c>
      <c r="AG48" s="99" t="s">
        <v>394</v>
      </c>
      <c r="AH48" s="99" t="s">
        <v>402</v>
      </c>
      <c r="AI48" s="99" t="s">
        <v>407</v>
      </c>
      <c r="AJ48" s="99" t="s">
        <v>408</v>
      </c>
      <c r="AK48" s="99" t="s">
        <v>409</v>
      </c>
      <c r="AL48" s="99" t="s">
        <v>410</v>
      </c>
      <c r="AM48" s="99" t="s">
        <v>411</v>
      </c>
      <c r="AN48" s="99" t="s">
        <v>257</v>
      </c>
      <c r="AO48" s="99" t="s">
        <v>412</v>
      </c>
    </row>
    <row r="49" spans="1:41" s="102" customFormat="1" x14ac:dyDescent="0.25">
      <c r="A49" s="102" t="s">
        <v>394</v>
      </c>
      <c r="B49" s="102" t="s">
        <v>395</v>
      </c>
      <c r="C49" s="102" t="s">
        <v>396</v>
      </c>
      <c r="D49" s="105">
        <v>41537</v>
      </c>
      <c r="E49" s="102" t="s">
        <v>397</v>
      </c>
      <c r="F49" s="102" t="s">
        <v>430</v>
      </c>
      <c r="G49" s="102" t="s">
        <v>399</v>
      </c>
      <c r="H49" s="102" t="s">
        <v>400</v>
      </c>
      <c r="I49" s="102" t="s">
        <v>357</v>
      </c>
      <c r="J49" s="102" t="s">
        <v>173</v>
      </c>
      <c r="K49" s="102">
        <v>3.24</v>
      </c>
      <c r="L49" s="102">
        <v>1740</v>
      </c>
      <c r="M49" s="102" t="s">
        <v>402</v>
      </c>
      <c r="N49" s="102">
        <v>0</v>
      </c>
      <c r="O49" s="102">
        <v>0</v>
      </c>
      <c r="P49" s="102">
        <v>0</v>
      </c>
      <c r="Q49" s="102">
        <v>112</v>
      </c>
      <c r="R49" s="102">
        <v>9.11E-2</v>
      </c>
      <c r="S49" s="102">
        <v>-0.78100000000000003</v>
      </c>
      <c r="T49" s="102">
        <v>0</v>
      </c>
      <c r="U49" s="102">
        <v>0</v>
      </c>
      <c r="V49" s="102">
        <v>0</v>
      </c>
      <c r="W49" s="102">
        <v>32</v>
      </c>
      <c r="X49" s="102">
        <v>2.1499999999999998E-2</v>
      </c>
      <c r="Y49" s="102">
        <v>-0.64900000000000002</v>
      </c>
      <c r="AB49" s="102">
        <v>2</v>
      </c>
      <c r="AC49" s="102" t="s">
        <v>431</v>
      </c>
      <c r="AD49" s="102" t="s">
        <v>404</v>
      </c>
      <c r="AE49" s="102" t="s">
        <v>429</v>
      </c>
      <c r="AF49" s="102" t="s">
        <v>406</v>
      </c>
      <c r="AG49" s="102" t="s">
        <v>394</v>
      </c>
      <c r="AH49" s="102" t="s">
        <v>402</v>
      </c>
      <c r="AI49" s="102" t="s">
        <v>407</v>
      </c>
      <c r="AJ49" s="102" t="s">
        <v>408</v>
      </c>
      <c r="AK49" s="102" t="s">
        <v>409</v>
      </c>
      <c r="AL49" s="102" t="s">
        <v>410</v>
      </c>
      <c r="AM49" s="102" t="s">
        <v>411</v>
      </c>
      <c r="AN49" s="102" t="s">
        <v>257</v>
      </c>
      <c r="AO49" s="102" t="s">
        <v>412</v>
      </c>
    </row>
    <row r="53" spans="1:41" x14ac:dyDescent="0.25">
      <c r="B53" s="106" t="s">
        <v>432</v>
      </c>
      <c r="C53" s="107"/>
      <c r="D53" s="107"/>
      <c r="E53" s="107"/>
      <c r="F53" s="108"/>
    </row>
    <row r="54" spans="1:41" ht="30" x14ac:dyDescent="0.25">
      <c r="B54" s="109" t="s">
        <v>2</v>
      </c>
      <c r="C54" s="110" t="s">
        <v>4</v>
      </c>
      <c r="D54" s="111" t="s">
        <v>433</v>
      </c>
      <c r="E54" s="111" t="s">
        <v>197</v>
      </c>
      <c r="F54" s="112" t="s">
        <v>434</v>
      </c>
    </row>
    <row r="55" spans="1:41" x14ac:dyDescent="0.25">
      <c r="B55" s="113" t="s">
        <v>398</v>
      </c>
      <c r="C55" s="114" t="s">
        <v>401</v>
      </c>
      <c r="D55" s="115">
        <f>K30/O3</f>
        <v>1.0004030195021423</v>
      </c>
      <c r="E55" s="115">
        <f t="shared" ref="E55:E74" si="0">Q30*K30/Y3</f>
        <v>0.53395120309125876</v>
      </c>
      <c r="F55" s="116">
        <f t="shared" ref="F55:F74" si="1">S107*K107/AA80</f>
        <v>0.63895035586794091</v>
      </c>
      <c r="J55" s="117"/>
      <c r="K55" s="118"/>
    </row>
    <row r="56" spans="1:41" x14ac:dyDescent="0.25">
      <c r="B56" s="113" t="s">
        <v>398</v>
      </c>
      <c r="C56" s="114" t="s">
        <v>413</v>
      </c>
      <c r="D56" s="115">
        <f t="shared" ref="D56:D74" si="2">K31/O4</f>
        <v>1.0006804627146459</v>
      </c>
      <c r="E56" s="115">
        <f t="shared" si="0"/>
        <v>0.86366859996308287</v>
      </c>
      <c r="F56" s="116">
        <f t="shared" si="1"/>
        <v>0.72715620675659332</v>
      </c>
      <c r="J56" s="117"/>
      <c r="K56" s="118"/>
    </row>
    <row r="57" spans="1:41" x14ac:dyDescent="0.25">
      <c r="B57" s="113" t="s">
        <v>398</v>
      </c>
      <c r="C57" s="114" t="s">
        <v>415</v>
      </c>
      <c r="D57" s="115">
        <f t="shared" si="2"/>
        <v>1.000726241329422</v>
      </c>
      <c r="E57" s="115">
        <f t="shared" si="0"/>
        <v>0.78717734223687819</v>
      </c>
      <c r="F57" s="116">
        <f t="shared" si="1"/>
        <v>0.70918145594342452</v>
      </c>
      <c r="J57" s="117"/>
      <c r="K57" s="118"/>
    </row>
    <row r="58" spans="1:41" x14ac:dyDescent="0.25">
      <c r="B58" s="113" t="s">
        <v>398</v>
      </c>
      <c r="C58" s="114" t="s">
        <v>417</v>
      </c>
      <c r="D58" s="115">
        <f t="shared" si="2"/>
        <v>1.0006432706740047</v>
      </c>
      <c r="E58" s="115">
        <f t="shared" si="0"/>
        <v>0.85992161663563638</v>
      </c>
      <c r="F58" s="116">
        <f t="shared" si="1"/>
        <v>0.67861744548086411</v>
      </c>
      <c r="J58" s="117"/>
      <c r="K58" s="118"/>
    </row>
    <row r="59" spans="1:41" x14ac:dyDescent="0.25">
      <c r="B59" s="113" t="s">
        <v>398</v>
      </c>
      <c r="C59" s="114" t="s">
        <v>419</v>
      </c>
      <c r="D59" s="115">
        <f t="shared" si="2"/>
        <v>1.0005431519967982</v>
      </c>
      <c r="E59" s="115">
        <f t="shared" si="0"/>
        <v>0.69211765721654506</v>
      </c>
      <c r="F59" s="116">
        <f t="shared" si="1"/>
        <v>0.71706664966118949</v>
      </c>
      <c r="J59" s="117"/>
      <c r="K59" s="118"/>
    </row>
    <row r="60" spans="1:41" x14ac:dyDescent="0.25">
      <c r="B60" s="113" t="s">
        <v>398</v>
      </c>
      <c r="C60" s="114" t="s">
        <v>421</v>
      </c>
      <c r="D60" s="115">
        <f t="shared" si="2"/>
        <v>1.0006003602161297</v>
      </c>
      <c r="E60" s="115">
        <f t="shared" si="0"/>
        <v>1.0019454783318127</v>
      </c>
      <c r="F60" s="116">
        <f t="shared" si="1"/>
        <v>0.63016167080936691</v>
      </c>
      <c r="J60" s="117"/>
      <c r="K60" s="118"/>
    </row>
    <row r="61" spans="1:41" x14ac:dyDescent="0.25">
      <c r="B61" s="113" t="s">
        <v>398</v>
      </c>
      <c r="C61" s="114" t="s">
        <v>423</v>
      </c>
      <c r="D61" s="115">
        <f t="shared" si="2"/>
        <v>1.0006690187153697</v>
      </c>
      <c r="E61" s="115">
        <f t="shared" si="0"/>
        <v>0.90656178050652347</v>
      </c>
      <c r="F61" s="116">
        <f t="shared" si="1"/>
        <v>0.78735390045638154</v>
      </c>
      <c r="J61" s="117"/>
      <c r="K61" s="118"/>
    </row>
    <row r="62" spans="1:41" x14ac:dyDescent="0.25">
      <c r="B62" s="113" t="s">
        <v>398</v>
      </c>
      <c r="C62" s="114" t="s">
        <v>425</v>
      </c>
      <c r="D62" s="115">
        <f t="shared" si="2"/>
        <v>1.0007348252859958</v>
      </c>
      <c r="E62" s="115">
        <f t="shared" si="0"/>
        <v>0.89271901465717296</v>
      </c>
      <c r="F62" s="116">
        <f t="shared" si="1"/>
        <v>0.64660381315729021</v>
      </c>
      <c r="J62" s="117"/>
      <c r="K62" s="118"/>
    </row>
    <row r="63" spans="1:41" x14ac:dyDescent="0.25">
      <c r="B63" s="113" t="s">
        <v>398</v>
      </c>
      <c r="C63" s="114" t="s">
        <v>427</v>
      </c>
      <c r="D63" s="115">
        <f t="shared" si="2"/>
        <v>1.0005517328126654</v>
      </c>
      <c r="E63" s="115">
        <f t="shared" si="0"/>
        <v>0.85964176600970466</v>
      </c>
      <c r="F63" s="116">
        <f t="shared" si="1"/>
        <v>0.49767267552697469</v>
      </c>
      <c r="J63" s="117"/>
      <c r="K63" s="118"/>
    </row>
    <row r="64" spans="1:41" x14ac:dyDescent="0.25">
      <c r="B64" s="113" t="s">
        <v>398</v>
      </c>
      <c r="C64" s="114" t="s">
        <v>357</v>
      </c>
      <c r="D64" s="115">
        <f t="shared" si="2"/>
        <v>1.000654714084358</v>
      </c>
      <c r="E64" s="115">
        <f t="shared" si="0"/>
        <v>0.92967241990579463</v>
      </c>
      <c r="F64" s="116">
        <f t="shared" si="1"/>
        <v>0.66990228073600921</v>
      </c>
      <c r="J64" s="117"/>
      <c r="K64" s="118"/>
    </row>
    <row r="65" spans="1:43" x14ac:dyDescent="0.25">
      <c r="B65" s="113" t="s">
        <v>430</v>
      </c>
      <c r="C65" s="114" t="s">
        <v>401</v>
      </c>
      <c r="D65" s="115">
        <f t="shared" si="2"/>
        <v>1.0027049715511611</v>
      </c>
      <c r="E65" s="115">
        <f t="shared" si="0"/>
        <v>0.8860557982313102</v>
      </c>
      <c r="F65" s="116">
        <f t="shared" si="1"/>
        <v>0.86741484597638763</v>
      </c>
      <c r="J65" s="117"/>
      <c r="K65" s="118"/>
    </row>
    <row r="66" spans="1:43" x14ac:dyDescent="0.25">
      <c r="B66" s="113" t="s">
        <v>430</v>
      </c>
      <c r="C66" s="114" t="s">
        <v>413</v>
      </c>
      <c r="D66" s="115">
        <f t="shared" si="2"/>
        <v>0.98665278044234939</v>
      </c>
      <c r="E66" s="115">
        <f t="shared" si="0"/>
        <v>1.069698479491443</v>
      </c>
      <c r="F66" s="116">
        <f t="shared" si="1"/>
        <v>1.0380367340457441</v>
      </c>
      <c r="J66" s="117"/>
      <c r="K66" s="118"/>
    </row>
    <row r="67" spans="1:43" x14ac:dyDescent="0.25">
      <c r="B67" s="113" t="s">
        <v>430</v>
      </c>
      <c r="C67" s="114" t="s">
        <v>415</v>
      </c>
      <c r="D67" s="115">
        <f t="shared" si="2"/>
        <v>1.0032856743907024</v>
      </c>
      <c r="E67" s="115">
        <f t="shared" si="0"/>
        <v>1.0216364238211311</v>
      </c>
      <c r="F67" s="116">
        <f t="shared" si="1"/>
        <v>0.95001347758432675</v>
      </c>
      <c r="J67" s="117"/>
      <c r="K67" s="118"/>
    </row>
    <row r="68" spans="1:43" x14ac:dyDescent="0.25">
      <c r="B68" s="113" t="s">
        <v>430</v>
      </c>
      <c r="C68" s="114" t="s">
        <v>417</v>
      </c>
      <c r="D68" s="115">
        <f t="shared" si="2"/>
        <v>1.0056322513014586</v>
      </c>
      <c r="E68" s="115">
        <f t="shared" si="0"/>
        <v>1.0909043260319533</v>
      </c>
      <c r="F68" s="116">
        <f t="shared" si="1"/>
        <v>0.93880984169368698</v>
      </c>
      <c r="J68" s="117"/>
      <c r="K68" s="118"/>
    </row>
    <row r="69" spans="1:43" x14ac:dyDescent="0.25">
      <c r="B69" s="113" t="s">
        <v>430</v>
      </c>
      <c r="C69" s="114" t="s">
        <v>419</v>
      </c>
      <c r="D69" s="115">
        <f t="shared" si="2"/>
        <v>1.0030811254112797</v>
      </c>
      <c r="E69" s="115">
        <f t="shared" si="0"/>
        <v>1.0368360862121753</v>
      </c>
      <c r="F69" s="116">
        <f t="shared" si="1"/>
        <v>1.0399726257504589</v>
      </c>
      <c r="J69" s="117"/>
      <c r="K69" s="118"/>
    </row>
    <row r="70" spans="1:43" x14ac:dyDescent="0.25">
      <c r="B70" s="113" t="s">
        <v>430</v>
      </c>
      <c r="C70" s="114" t="s">
        <v>421</v>
      </c>
      <c r="D70" s="115">
        <f t="shared" si="2"/>
        <v>0.98474499089253187</v>
      </c>
      <c r="E70" s="115">
        <f t="shared" si="0"/>
        <v>1.057425793005675</v>
      </c>
      <c r="F70" s="116">
        <f t="shared" si="1"/>
        <v>0.95328704387649588</v>
      </c>
      <c r="J70" s="117"/>
      <c r="K70" s="118"/>
    </row>
    <row r="71" spans="1:43" x14ac:dyDescent="0.25">
      <c r="B71" s="113" t="s">
        <v>430</v>
      </c>
      <c r="C71" s="114" t="s">
        <v>423</v>
      </c>
      <c r="D71" s="115">
        <f t="shared" si="2"/>
        <v>0.98682528077886988</v>
      </c>
      <c r="E71" s="115">
        <f t="shared" si="0"/>
        <v>1.0312474707541355</v>
      </c>
      <c r="F71" s="116">
        <f t="shared" si="1"/>
        <v>0.96471720883561374</v>
      </c>
      <c r="J71" s="117"/>
      <c r="K71" s="118"/>
    </row>
    <row r="72" spans="1:43" x14ac:dyDescent="0.25">
      <c r="B72" s="113" t="s">
        <v>430</v>
      </c>
      <c r="C72" s="114" t="s">
        <v>425</v>
      </c>
      <c r="D72" s="115">
        <f t="shared" si="2"/>
        <v>0.98881113118816255</v>
      </c>
      <c r="E72" s="115">
        <f t="shared" si="0"/>
        <v>1.0226916794815757</v>
      </c>
      <c r="F72" s="116">
        <f t="shared" si="1"/>
        <v>0.9701170367902755</v>
      </c>
      <c r="J72" s="117"/>
      <c r="K72" s="118"/>
    </row>
    <row r="73" spans="1:43" x14ac:dyDescent="0.25">
      <c r="B73" s="113" t="s">
        <v>430</v>
      </c>
      <c r="C73" s="114" t="s">
        <v>427</v>
      </c>
      <c r="D73" s="115">
        <f t="shared" si="2"/>
        <v>1.0019913790930404</v>
      </c>
      <c r="E73" s="115">
        <f t="shared" si="0"/>
        <v>0.95123303097753897</v>
      </c>
      <c r="F73" s="116">
        <f t="shared" si="1"/>
        <v>0.70967777326735926</v>
      </c>
      <c r="J73" s="117"/>
      <c r="K73" s="118"/>
    </row>
    <row r="74" spans="1:43" x14ac:dyDescent="0.25">
      <c r="B74" s="119" t="s">
        <v>430</v>
      </c>
      <c r="C74" s="120" t="s">
        <v>357</v>
      </c>
      <c r="D74" s="121">
        <f t="shared" si="2"/>
        <v>0.990398635450769</v>
      </c>
      <c r="E74" s="121">
        <f t="shared" si="0"/>
        <v>1.0240635750226468</v>
      </c>
      <c r="F74" s="122">
        <f t="shared" si="1"/>
        <v>0.98589562300634681</v>
      </c>
      <c r="J74" s="117"/>
      <c r="K74" s="118"/>
    </row>
    <row r="78" spans="1:43" x14ac:dyDescent="0.25">
      <c r="A78" s="99" t="s">
        <v>221</v>
      </c>
    </row>
    <row r="79" spans="1:43" customFormat="1" ht="12.75" x14ac:dyDescent="0.2">
      <c r="A79" t="s">
        <v>222</v>
      </c>
      <c r="B79" t="s">
        <v>223</v>
      </c>
      <c r="C79" t="s">
        <v>224</v>
      </c>
      <c r="D79" t="s">
        <v>225</v>
      </c>
      <c r="E79" t="s">
        <v>226</v>
      </c>
      <c r="F79" t="s">
        <v>227</v>
      </c>
      <c r="G79" t="s">
        <v>228</v>
      </c>
      <c r="H79" t="s">
        <v>229</v>
      </c>
      <c r="I79" t="s">
        <v>230</v>
      </c>
      <c r="J79" t="s">
        <v>231</v>
      </c>
      <c r="K79" t="s">
        <v>232</v>
      </c>
      <c r="L79" t="s">
        <v>233</v>
      </c>
      <c r="M79" t="s">
        <v>234</v>
      </c>
      <c r="N79" t="s">
        <v>235</v>
      </c>
      <c r="O79" t="s">
        <v>236</v>
      </c>
      <c r="P79" t="s">
        <v>237</v>
      </c>
      <c r="Q79" t="s">
        <v>331</v>
      </c>
      <c r="R79" t="s">
        <v>332</v>
      </c>
      <c r="S79" t="s">
        <v>333</v>
      </c>
      <c r="T79" t="s">
        <v>334</v>
      </c>
      <c r="U79" t="s">
        <v>335</v>
      </c>
      <c r="V79" t="s">
        <v>336</v>
      </c>
      <c r="W79" t="s">
        <v>337</v>
      </c>
      <c r="X79" t="s">
        <v>338</v>
      </c>
      <c r="Y79" t="s">
        <v>339</v>
      </c>
      <c r="Z79" t="s">
        <v>340</v>
      </c>
      <c r="AA79" s="26" t="s">
        <v>341</v>
      </c>
      <c r="AB79" t="s">
        <v>342</v>
      </c>
      <c r="AC79" t="s">
        <v>239</v>
      </c>
      <c r="AD79" t="s">
        <v>240</v>
      </c>
      <c r="AE79" t="s">
        <v>241</v>
      </c>
      <c r="AF79" t="s">
        <v>242</v>
      </c>
      <c r="AG79" t="s">
        <v>243</v>
      </c>
      <c r="AH79" t="s">
        <v>343</v>
      </c>
      <c r="AI79" t="s">
        <v>344</v>
      </c>
      <c r="AJ79" t="s">
        <v>246</v>
      </c>
      <c r="AK79" t="s">
        <v>247</v>
      </c>
      <c r="AL79" t="s">
        <v>345</v>
      </c>
      <c r="AM79" t="s">
        <v>346</v>
      </c>
      <c r="AN79" t="s">
        <v>347</v>
      </c>
      <c r="AO79" t="s">
        <v>348</v>
      </c>
      <c r="AP79" t="s">
        <v>349</v>
      </c>
      <c r="AQ79" t="s">
        <v>248</v>
      </c>
    </row>
    <row r="80" spans="1:43" customFormat="1" ht="12.75" x14ac:dyDescent="0.2">
      <c r="A80" t="s">
        <v>435</v>
      </c>
      <c r="B80" t="s">
        <v>436</v>
      </c>
      <c r="C80">
        <v>1</v>
      </c>
      <c r="D80" t="s">
        <v>250</v>
      </c>
      <c r="E80" t="s">
        <v>251</v>
      </c>
      <c r="F80" t="s">
        <v>280</v>
      </c>
      <c r="G80" t="s">
        <v>253</v>
      </c>
      <c r="H80" t="s">
        <v>254</v>
      </c>
      <c r="I80" t="s">
        <v>255</v>
      </c>
      <c r="J80" t="s">
        <v>437</v>
      </c>
      <c r="K80">
        <v>0</v>
      </c>
      <c r="L80" t="s">
        <v>438</v>
      </c>
      <c r="M80" t="s">
        <v>439</v>
      </c>
      <c r="N80" t="s">
        <v>259</v>
      </c>
      <c r="O80">
        <v>54.9557</v>
      </c>
      <c r="P80">
        <v>1</v>
      </c>
      <c r="Q80">
        <v>1242</v>
      </c>
      <c r="R80">
        <v>5204.5200000000004</v>
      </c>
      <c r="S80">
        <v>5204.5200000000004</v>
      </c>
      <c r="T80">
        <v>629.84699999999998</v>
      </c>
      <c r="U80">
        <v>629.84699999999998</v>
      </c>
      <c r="V80">
        <v>0</v>
      </c>
      <c r="W80">
        <v>0</v>
      </c>
      <c r="X80">
        <v>0</v>
      </c>
      <c r="Y80">
        <v>0</v>
      </c>
      <c r="Z80">
        <v>0</v>
      </c>
      <c r="AA80">
        <v>45.100999999999999</v>
      </c>
      <c r="AB80">
        <v>45.100999999999999</v>
      </c>
      <c r="AC80">
        <v>365.04199999999997</v>
      </c>
      <c r="AD80">
        <v>249.33799999999999</v>
      </c>
      <c r="AE80">
        <v>2.3081499999999999</v>
      </c>
      <c r="AF80">
        <v>0.25109900000000002</v>
      </c>
      <c r="AG80">
        <v>356.154</v>
      </c>
      <c r="AH80">
        <v>133.667</v>
      </c>
      <c r="AI80">
        <v>67.665099999999995</v>
      </c>
      <c r="AJ80">
        <v>864.726</v>
      </c>
      <c r="AK80">
        <v>420.05500000000001</v>
      </c>
      <c r="AL80">
        <v>0</v>
      </c>
      <c r="AM80">
        <v>0</v>
      </c>
      <c r="AN80">
        <v>0</v>
      </c>
      <c r="AO80">
        <v>0</v>
      </c>
      <c r="AP80">
        <v>45.100999999999999</v>
      </c>
    </row>
    <row r="81" spans="1:42" customFormat="1" ht="12.75" x14ac:dyDescent="0.2">
      <c r="A81" t="s">
        <v>440</v>
      </c>
      <c r="B81" t="s">
        <v>441</v>
      </c>
      <c r="C81">
        <v>1</v>
      </c>
      <c r="D81" t="s">
        <v>250</v>
      </c>
      <c r="E81" t="s">
        <v>251</v>
      </c>
      <c r="F81" t="s">
        <v>280</v>
      </c>
      <c r="G81" t="s">
        <v>261</v>
      </c>
      <c r="H81" t="s">
        <v>254</v>
      </c>
      <c r="I81" t="s">
        <v>255</v>
      </c>
      <c r="J81" t="s">
        <v>437</v>
      </c>
      <c r="K81">
        <v>0</v>
      </c>
      <c r="L81" t="s">
        <v>442</v>
      </c>
      <c r="M81" t="s">
        <v>439</v>
      </c>
      <c r="N81" t="s">
        <v>259</v>
      </c>
      <c r="O81">
        <v>55.058199999999999</v>
      </c>
      <c r="P81">
        <v>1</v>
      </c>
      <c r="Q81">
        <v>1212.45</v>
      </c>
      <c r="R81">
        <v>6646.01</v>
      </c>
      <c r="S81">
        <v>6646.01</v>
      </c>
      <c r="T81">
        <v>599.45399999999995</v>
      </c>
      <c r="U81">
        <v>599.45399999999995</v>
      </c>
      <c r="V81">
        <v>0</v>
      </c>
      <c r="W81">
        <v>0</v>
      </c>
      <c r="X81">
        <v>0</v>
      </c>
      <c r="Y81">
        <v>0</v>
      </c>
      <c r="Z81">
        <v>0</v>
      </c>
      <c r="AA81">
        <v>42.130699999999997</v>
      </c>
      <c r="AB81">
        <v>42.130699999999997</v>
      </c>
      <c r="AC81">
        <v>1746.15</v>
      </c>
      <c r="AD81">
        <v>355.858</v>
      </c>
      <c r="AE81">
        <v>4.26884</v>
      </c>
      <c r="AF81">
        <v>0.37085000000000001</v>
      </c>
      <c r="AG81">
        <v>336.19499999999999</v>
      </c>
      <c r="AH81">
        <v>444.012</v>
      </c>
      <c r="AI81">
        <v>297.28699999999998</v>
      </c>
      <c r="AJ81">
        <v>811.601</v>
      </c>
      <c r="AK81">
        <v>400.50400000000002</v>
      </c>
      <c r="AL81">
        <v>0</v>
      </c>
      <c r="AM81">
        <v>0</v>
      </c>
      <c r="AN81">
        <v>0</v>
      </c>
      <c r="AO81">
        <v>0</v>
      </c>
      <c r="AP81">
        <v>42.131399999999999</v>
      </c>
    </row>
    <row r="82" spans="1:42" customFormat="1" ht="12.75" x14ac:dyDescent="0.2">
      <c r="A82" t="s">
        <v>443</v>
      </c>
      <c r="B82" t="s">
        <v>444</v>
      </c>
      <c r="C82">
        <v>1</v>
      </c>
      <c r="D82" t="s">
        <v>250</v>
      </c>
      <c r="E82" t="s">
        <v>251</v>
      </c>
      <c r="F82" t="s">
        <v>280</v>
      </c>
      <c r="G82" t="s">
        <v>264</v>
      </c>
      <c r="H82" t="s">
        <v>254</v>
      </c>
      <c r="I82" t="s">
        <v>255</v>
      </c>
      <c r="J82" t="s">
        <v>437</v>
      </c>
      <c r="K82">
        <v>0</v>
      </c>
      <c r="L82" t="s">
        <v>442</v>
      </c>
      <c r="M82" t="s">
        <v>439</v>
      </c>
      <c r="N82" t="s">
        <v>259</v>
      </c>
      <c r="O82">
        <v>55.075299999999999</v>
      </c>
      <c r="P82">
        <v>1</v>
      </c>
      <c r="Q82">
        <v>1207.5</v>
      </c>
      <c r="R82">
        <v>5759.38</v>
      </c>
      <c r="S82">
        <v>5759.38</v>
      </c>
      <c r="T82">
        <v>544.78499999999997</v>
      </c>
      <c r="U82">
        <v>544.78499999999997</v>
      </c>
      <c r="V82">
        <v>0</v>
      </c>
      <c r="W82">
        <v>0</v>
      </c>
      <c r="X82">
        <v>0</v>
      </c>
      <c r="Y82">
        <v>0</v>
      </c>
      <c r="Z82">
        <v>0</v>
      </c>
      <c r="AA82">
        <v>35.662100000000002</v>
      </c>
      <c r="AB82">
        <v>35.662100000000002</v>
      </c>
      <c r="AC82">
        <v>983.803</v>
      </c>
      <c r="AD82">
        <v>251.36799999999999</v>
      </c>
      <c r="AE82">
        <v>3.21407</v>
      </c>
      <c r="AF82">
        <v>0.27045000000000002</v>
      </c>
      <c r="AG82">
        <v>282.17700000000002</v>
      </c>
      <c r="AH82">
        <v>282.39400000000001</v>
      </c>
      <c r="AI82">
        <v>181.886</v>
      </c>
      <c r="AJ82">
        <v>817.16200000000003</v>
      </c>
      <c r="AK82">
        <v>320.60500000000002</v>
      </c>
      <c r="AL82">
        <v>0</v>
      </c>
      <c r="AM82">
        <v>0</v>
      </c>
      <c r="AN82">
        <v>0</v>
      </c>
      <c r="AO82">
        <v>0</v>
      </c>
      <c r="AP82">
        <v>35.662799999999997</v>
      </c>
    </row>
    <row r="83" spans="1:42" customFormat="1" ht="12.75" x14ac:dyDescent="0.2">
      <c r="A83" t="s">
        <v>445</v>
      </c>
      <c r="B83" t="s">
        <v>446</v>
      </c>
      <c r="C83">
        <v>1</v>
      </c>
      <c r="D83" t="s">
        <v>250</v>
      </c>
      <c r="E83" t="s">
        <v>251</v>
      </c>
      <c r="F83" t="s">
        <v>280</v>
      </c>
      <c r="G83" t="s">
        <v>266</v>
      </c>
      <c r="H83" t="s">
        <v>254</v>
      </c>
      <c r="I83" t="s">
        <v>255</v>
      </c>
      <c r="J83" t="s">
        <v>437</v>
      </c>
      <c r="K83">
        <v>0</v>
      </c>
      <c r="L83" t="s">
        <v>442</v>
      </c>
      <c r="M83" t="s">
        <v>439</v>
      </c>
      <c r="N83" t="s">
        <v>259</v>
      </c>
      <c r="O83">
        <v>55.044400000000003</v>
      </c>
      <c r="P83">
        <v>1</v>
      </c>
      <c r="Q83">
        <v>1216.4100000000001</v>
      </c>
      <c r="R83">
        <v>7015.27</v>
      </c>
      <c r="S83">
        <v>7015.27</v>
      </c>
      <c r="T83">
        <v>512.43700000000001</v>
      </c>
      <c r="U83">
        <v>512.43700000000001</v>
      </c>
      <c r="V83">
        <v>0</v>
      </c>
      <c r="W83">
        <v>0</v>
      </c>
      <c r="X83">
        <v>0</v>
      </c>
      <c r="Y83">
        <v>0</v>
      </c>
      <c r="Z83">
        <v>0</v>
      </c>
      <c r="AA83">
        <v>31.1221</v>
      </c>
      <c r="AB83">
        <v>31.1221</v>
      </c>
      <c r="AC83">
        <v>2104.9299999999998</v>
      </c>
      <c r="AD83">
        <v>350.25</v>
      </c>
      <c r="AE83">
        <v>4.0186400000000004</v>
      </c>
      <c r="AF83">
        <v>0.365286</v>
      </c>
      <c r="AG83">
        <v>252.89</v>
      </c>
      <c r="AH83">
        <v>455.75599999999997</v>
      </c>
      <c r="AI83">
        <v>436.45499999999998</v>
      </c>
      <c r="AJ83">
        <v>584.88</v>
      </c>
      <c r="AK83">
        <v>295.39100000000002</v>
      </c>
      <c r="AL83">
        <v>0</v>
      </c>
      <c r="AM83">
        <v>0</v>
      </c>
      <c r="AN83">
        <v>0</v>
      </c>
      <c r="AO83">
        <v>0</v>
      </c>
      <c r="AP83">
        <v>31.1221</v>
      </c>
    </row>
    <row r="84" spans="1:42" customFormat="1" ht="12.75" x14ac:dyDescent="0.2">
      <c r="A84" t="s">
        <v>447</v>
      </c>
      <c r="B84" t="s">
        <v>448</v>
      </c>
      <c r="C84">
        <v>1</v>
      </c>
      <c r="D84" t="s">
        <v>250</v>
      </c>
      <c r="E84" t="s">
        <v>251</v>
      </c>
      <c r="F84" t="s">
        <v>280</v>
      </c>
      <c r="G84" t="s">
        <v>268</v>
      </c>
      <c r="H84" t="s">
        <v>254</v>
      </c>
      <c r="I84" t="s">
        <v>255</v>
      </c>
      <c r="J84" t="s">
        <v>437</v>
      </c>
      <c r="K84">
        <v>0</v>
      </c>
      <c r="L84" t="s">
        <v>438</v>
      </c>
      <c r="M84" t="s">
        <v>439</v>
      </c>
      <c r="N84" t="s">
        <v>259</v>
      </c>
      <c r="O84">
        <v>55.0075</v>
      </c>
      <c r="P84">
        <v>1</v>
      </c>
      <c r="Q84">
        <v>1227.05</v>
      </c>
      <c r="R84">
        <v>6026.92</v>
      </c>
      <c r="S84">
        <v>6026.92</v>
      </c>
      <c r="T84">
        <v>597.23</v>
      </c>
      <c r="U84">
        <v>597.23</v>
      </c>
      <c r="V84">
        <v>0</v>
      </c>
      <c r="W84">
        <v>0</v>
      </c>
      <c r="X84">
        <v>0</v>
      </c>
      <c r="Y84">
        <v>0</v>
      </c>
      <c r="Z84">
        <v>0</v>
      </c>
      <c r="AA84">
        <v>42.339300000000001</v>
      </c>
      <c r="AB84">
        <v>42.339300000000001</v>
      </c>
      <c r="AC84">
        <v>1129.44</v>
      </c>
      <c r="AD84">
        <v>301.58300000000003</v>
      </c>
      <c r="AE84">
        <v>3.23814</v>
      </c>
      <c r="AF84">
        <v>0.27405800000000002</v>
      </c>
      <c r="AG84">
        <v>334.35399999999998</v>
      </c>
      <c r="AH84">
        <v>333.51499999999999</v>
      </c>
      <c r="AI84">
        <v>204.13499999999999</v>
      </c>
      <c r="AJ84">
        <v>819.68600000000004</v>
      </c>
      <c r="AK84">
        <v>390.017</v>
      </c>
      <c r="AL84">
        <v>0</v>
      </c>
      <c r="AM84">
        <v>0</v>
      </c>
      <c r="AN84">
        <v>0</v>
      </c>
      <c r="AO84">
        <v>0</v>
      </c>
      <c r="AP84">
        <v>42.34</v>
      </c>
    </row>
    <row r="85" spans="1:42" customFormat="1" ht="12.75" x14ac:dyDescent="0.2">
      <c r="A85" t="s">
        <v>449</v>
      </c>
      <c r="B85" t="s">
        <v>450</v>
      </c>
      <c r="C85">
        <v>1</v>
      </c>
      <c r="D85" t="s">
        <v>250</v>
      </c>
      <c r="E85" t="s">
        <v>251</v>
      </c>
      <c r="F85" t="s">
        <v>280</v>
      </c>
      <c r="G85" t="s">
        <v>270</v>
      </c>
      <c r="H85" t="s">
        <v>254</v>
      </c>
      <c r="I85" t="s">
        <v>255</v>
      </c>
      <c r="J85" t="s">
        <v>437</v>
      </c>
      <c r="K85">
        <v>0</v>
      </c>
      <c r="L85" t="s">
        <v>442</v>
      </c>
      <c r="M85" t="s">
        <v>439</v>
      </c>
      <c r="N85" t="s">
        <v>259</v>
      </c>
      <c r="O85">
        <v>55.028399999999998</v>
      </c>
      <c r="P85">
        <v>1</v>
      </c>
      <c r="Q85">
        <v>1221.04</v>
      </c>
      <c r="R85">
        <v>8776.6</v>
      </c>
      <c r="S85">
        <v>8776.6</v>
      </c>
      <c r="T85">
        <v>632.16099999999994</v>
      </c>
      <c r="U85">
        <v>632.16099999999994</v>
      </c>
      <c r="V85">
        <v>0</v>
      </c>
      <c r="W85">
        <v>0</v>
      </c>
      <c r="X85">
        <v>0</v>
      </c>
      <c r="Y85">
        <v>0</v>
      </c>
      <c r="Z85">
        <v>0</v>
      </c>
      <c r="AA85">
        <v>47.392600000000002</v>
      </c>
      <c r="AB85">
        <v>47.392600000000002</v>
      </c>
      <c r="AC85">
        <v>3639.9</v>
      </c>
      <c r="AD85">
        <v>544.80899999999997</v>
      </c>
      <c r="AE85">
        <v>5.9268900000000002</v>
      </c>
      <c r="AF85">
        <v>0.49224000000000001</v>
      </c>
      <c r="AG85">
        <v>377.15600000000001</v>
      </c>
      <c r="AH85">
        <v>655.57899999999995</v>
      </c>
      <c r="AI85">
        <v>594.452</v>
      </c>
      <c r="AJ85">
        <v>803.90700000000004</v>
      </c>
      <c r="AK85">
        <v>457.52800000000002</v>
      </c>
      <c r="AL85">
        <v>0</v>
      </c>
      <c r="AM85">
        <v>0</v>
      </c>
      <c r="AN85">
        <v>0</v>
      </c>
      <c r="AO85">
        <v>0</v>
      </c>
      <c r="AP85">
        <v>47.393099999999997</v>
      </c>
    </row>
    <row r="86" spans="1:42" customFormat="1" ht="12.75" x14ac:dyDescent="0.2">
      <c r="A86" t="s">
        <v>451</v>
      </c>
      <c r="B86" t="s">
        <v>452</v>
      </c>
      <c r="C86">
        <v>1</v>
      </c>
      <c r="D86" t="s">
        <v>250</v>
      </c>
      <c r="E86" t="s">
        <v>251</v>
      </c>
      <c r="F86" t="s">
        <v>280</v>
      </c>
      <c r="G86" t="s">
        <v>272</v>
      </c>
      <c r="H86" t="s">
        <v>254</v>
      </c>
      <c r="I86" t="s">
        <v>255</v>
      </c>
      <c r="J86" t="s">
        <v>437</v>
      </c>
      <c r="K86">
        <v>0</v>
      </c>
      <c r="L86" t="s">
        <v>442</v>
      </c>
      <c r="M86" t="s">
        <v>439</v>
      </c>
      <c r="N86" t="s">
        <v>259</v>
      </c>
      <c r="O86">
        <v>55.054400000000001</v>
      </c>
      <c r="P86">
        <v>1</v>
      </c>
      <c r="Q86">
        <v>1213.54</v>
      </c>
      <c r="R86">
        <v>7925.25</v>
      </c>
      <c r="S86">
        <v>7925.25</v>
      </c>
      <c r="T86">
        <v>529.19299999999998</v>
      </c>
      <c r="U86">
        <v>529.19299999999998</v>
      </c>
      <c r="V86">
        <v>0</v>
      </c>
      <c r="W86">
        <v>0</v>
      </c>
      <c r="X86">
        <v>0</v>
      </c>
      <c r="Y86">
        <v>0</v>
      </c>
      <c r="Z86">
        <v>0</v>
      </c>
      <c r="AA86">
        <v>33.940899999999999</v>
      </c>
      <c r="AB86">
        <v>33.940899999999999</v>
      </c>
      <c r="AC86">
        <v>2960.54</v>
      </c>
      <c r="AD86">
        <v>416.93099999999998</v>
      </c>
      <c r="AE86">
        <v>5.5793999999999997</v>
      </c>
      <c r="AF86">
        <v>0.46036500000000002</v>
      </c>
      <c r="AG86">
        <v>271.11799999999999</v>
      </c>
      <c r="AH86">
        <v>574.38099999999997</v>
      </c>
      <c r="AI86">
        <v>514.78899999999999</v>
      </c>
      <c r="AJ86">
        <v>675.35299999999995</v>
      </c>
      <c r="AK86">
        <v>320.39699999999999</v>
      </c>
      <c r="AL86">
        <v>0</v>
      </c>
      <c r="AM86">
        <v>0</v>
      </c>
      <c r="AN86">
        <v>0</v>
      </c>
      <c r="AO86">
        <v>0</v>
      </c>
      <c r="AP86">
        <v>33.940800000000003</v>
      </c>
    </row>
    <row r="87" spans="1:42" customFormat="1" ht="12.75" x14ac:dyDescent="0.2">
      <c r="A87" t="s">
        <v>453</v>
      </c>
      <c r="B87" t="s">
        <v>454</v>
      </c>
      <c r="C87">
        <v>1</v>
      </c>
      <c r="D87" t="s">
        <v>250</v>
      </c>
      <c r="E87" t="s">
        <v>251</v>
      </c>
      <c r="F87" t="s">
        <v>280</v>
      </c>
      <c r="G87" t="s">
        <v>274</v>
      </c>
      <c r="H87" t="s">
        <v>254</v>
      </c>
      <c r="I87" t="s">
        <v>255</v>
      </c>
      <c r="J87" t="s">
        <v>437</v>
      </c>
      <c r="K87">
        <v>0</v>
      </c>
      <c r="L87" t="s">
        <v>442</v>
      </c>
      <c r="M87" t="s">
        <v>439</v>
      </c>
      <c r="N87" t="s">
        <v>259</v>
      </c>
      <c r="O87">
        <v>55.078200000000002</v>
      </c>
      <c r="P87">
        <v>1</v>
      </c>
      <c r="Q87">
        <v>1206.67</v>
      </c>
      <c r="R87">
        <v>9509.4</v>
      </c>
      <c r="S87">
        <v>9509.4</v>
      </c>
      <c r="T87">
        <v>563.48699999999997</v>
      </c>
      <c r="U87">
        <v>563.48699999999997</v>
      </c>
      <c r="V87">
        <v>0</v>
      </c>
      <c r="W87">
        <v>0</v>
      </c>
      <c r="X87">
        <v>0</v>
      </c>
      <c r="Y87">
        <v>0</v>
      </c>
      <c r="Z87">
        <v>0</v>
      </c>
      <c r="AA87">
        <v>40.050800000000002</v>
      </c>
      <c r="AB87">
        <v>40.050800000000002</v>
      </c>
      <c r="AC87">
        <v>4380.8</v>
      </c>
      <c r="AD87">
        <v>549.52200000000005</v>
      </c>
      <c r="AE87">
        <v>5.9552199999999997</v>
      </c>
      <c r="AF87">
        <v>0.47650199999999998</v>
      </c>
      <c r="AG87">
        <v>316.63099999999997</v>
      </c>
      <c r="AH87">
        <v>774.16</v>
      </c>
      <c r="AI87">
        <v>704.62300000000005</v>
      </c>
      <c r="AJ87">
        <v>678.62599999999998</v>
      </c>
      <c r="AK87">
        <v>383.245</v>
      </c>
      <c r="AL87">
        <v>0</v>
      </c>
      <c r="AM87">
        <v>0</v>
      </c>
      <c r="AN87">
        <v>0</v>
      </c>
      <c r="AO87">
        <v>0</v>
      </c>
      <c r="AP87">
        <v>40.051000000000002</v>
      </c>
    </row>
    <row r="88" spans="1:42" customFormat="1" ht="12.75" x14ac:dyDescent="0.2">
      <c r="A88" t="s">
        <v>455</v>
      </c>
      <c r="B88" t="s">
        <v>456</v>
      </c>
      <c r="C88">
        <v>1</v>
      </c>
      <c r="D88" t="s">
        <v>250</v>
      </c>
      <c r="E88" t="s">
        <v>251</v>
      </c>
      <c r="F88" t="s">
        <v>280</v>
      </c>
      <c r="G88" t="s">
        <v>276</v>
      </c>
      <c r="H88" t="s">
        <v>254</v>
      </c>
      <c r="I88" t="s">
        <v>255</v>
      </c>
      <c r="J88" t="s">
        <v>437</v>
      </c>
      <c r="K88">
        <v>0</v>
      </c>
      <c r="L88" t="s">
        <v>442</v>
      </c>
      <c r="M88" t="s">
        <v>439</v>
      </c>
      <c r="N88" t="s">
        <v>259</v>
      </c>
      <c r="O88">
        <v>55.0107</v>
      </c>
      <c r="P88">
        <v>1</v>
      </c>
      <c r="Q88">
        <v>1226.1500000000001</v>
      </c>
      <c r="R88">
        <v>7283.42</v>
      </c>
      <c r="S88">
        <v>7283.42</v>
      </c>
      <c r="T88">
        <v>1012.9</v>
      </c>
      <c r="U88">
        <v>1012.9</v>
      </c>
      <c r="V88">
        <v>0</v>
      </c>
      <c r="W88">
        <v>0</v>
      </c>
      <c r="X88">
        <v>0</v>
      </c>
      <c r="Y88">
        <v>0</v>
      </c>
      <c r="Z88">
        <v>0</v>
      </c>
      <c r="AA88">
        <v>92.058499999999995</v>
      </c>
      <c r="AB88">
        <v>92.058499999999995</v>
      </c>
      <c r="AC88">
        <v>2083.92</v>
      </c>
      <c r="AD88">
        <v>662.90499999999997</v>
      </c>
      <c r="AE88">
        <v>4.9764600000000003</v>
      </c>
      <c r="AF88">
        <v>0.48457899999999998</v>
      </c>
      <c r="AG88">
        <v>732.25099999999998</v>
      </c>
      <c r="AH88">
        <v>403.42099999999999</v>
      </c>
      <c r="AI88">
        <v>374.39100000000002</v>
      </c>
      <c r="AJ88">
        <v>973.63300000000004</v>
      </c>
      <c r="AK88">
        <v>923.98800000000006</v>
      </c>
      <c r="AL88">
        <v>0</v>
      </c>
      <c r="AM88">
        <v>0</v>
      </c>
      <c r="AN88">
        <v>0</v>
      </c>
      <c r="AO88">
        <v>0</v>
      </c>
      <c r="AP88">
        <v>92.057500000000005</v>
      </c>
    </row>
    <row r="89" spans="1:42" customFormat="1" ht="12.75" x14ac:dyDescent="0.2">
      <c r="A89" t="s">
        <v>457</v>
      </c>
      <c r="B89" t="s">
        <v>458</v>
      </c>
      <c r="C89">
        <v>1</v>
      </c>
      <c r="D89" t="s">
        <v>250</v>
      </c>
      <c r="E89" t="s">
        <v>251</v>
      </c>
      <c r="F89" t="s">
        <v>280</v>
      </c>
      <c r="G89" t="s">
        <v>278</v>
      </c>
      <c r="H89" t="s">
        <v>254</v>
      </c>
      <c r="I89" t="s">
        <v>255</v>
      </c>
      <c r="J89" t="s">
        <v>437</v>
      </c>
      <c r="K89">
        <v>0</v>
      </c>
      <c r="L89" t="s">
        <v>442</v>
      </c>
      <c r="M89" t="s">
        <v>439</v>
      </c>
      <c r="N89" t="s">
        <v>259</v>
      </c>
      <c r="O89">
        <v>55.0488</v>
      </c>
      <c r="P89">
        <v>1</v>
      </c>
      <c r="Q89">
        <v>1215.1400000000001</v>
      </c>
      <c r="R89">
        <v>8136.35</v>
      </c>
      <c r="S89">
        <v>8136.35</v>
      </c>
      <c r="T89">
        <v>599.41700000000003</v>
      </c>
      <c r="U89">
        <v>599.41700000000003</v>
      </c>
      <c r="V89">
        <v>0</v>
      </c>
      <c r="W89">
        <v>0</v>
      </c>
      <c r="X89">
        <v>0</v>
      </c>
      <c r="Y89">
        <v>0</v>
      </c>
      <c r="Z89">
        <v>0</v>
      </c>
      <c r="AA89">
        <v>43.0212</v>
      </c>
      <c r="AB89">
        <v>43.0212</v>
      </c>
      <c r="AC89">
        <v>3095.73</v>
      </c>
      <c r="AD89">
        <v>473.57600000000002</v>
      </c>
      <c r="AE89">
        <v>5.3420300000000003</v>
      </c>
      <c r="AF89">
        <v>0.44685999999999998</v>
      </c>
      <c r="AG89">
        <v>342.45800000000003</v>
      </c>
      <c r="AH89">
        <v>590.33399999999995</v>
      </c>
      <c r="AI89">
        <v>519.83299999999997</v>
      </c>
      <c r="AJ89">
        <v>750.01499999999999</v>
      </c>
      <c r="AK89">
        <v>412.30399999999997</v>
      </c>
      <c r="AL89">
        <v>0</v>
      </c>
      <c r="AM89">
        <v>0</v>
      </c>
      <c r="AN89">
        <v>0</v>
      </c>
      <c r="AO89">
        <v>0</v>
      </c>
      <c r="AP89">
        <v>43.021500000000003</v>
      </c>
    </row>
    <row r="90" spans="1:42" customFormat="1" ht="12.75" x14ac:dyDescent="0.2">
      <c r="A90" t="s">
        <v>459</v>
      </c>
      <c r="B90" t="s">
        <v>460</v>
      </c>
      <c r="C90">
        <v>1</v>
      </c>
      <c r="D90" t="s">
        <v>250</v>
      </c>
      <c r="E90" t="s">
        <v>251</v>
      </c>
      <c r="F90" t="s">
        <v>252</v>
      </c>
      <c r="G90" t="s">
        <v>253</v>
      </c>
      <c r="H90" t="s">
        <v>254</v>
      </c>
      <c r="I90" t="s">
        <v>255</v>
      </c>
      <c r="J90" t="s">
        <v>437</v>
      </c>
      <c r="K90">
        <v>0</v>
      </c>
      <c r="L90" t="s">
        <v>461</v>
      </c>
      <c r="M90" t="s">
        <v>439</v>
      </c>
      <c r="N90" t="s">
        <v>259</v>
      </c>
      <c r="O90">
        <v>40.1768</v>
      </c>
      <c r="P90">
        <v>1</v>
      </c>
      <c r="Q90">
        <v>1591</v>
      </c>
      <c r="R90">
        <v>5293.15</v>
      </c>
      <c r="S90">
        <v>5293.15</v>
      </c>
      <c r="T90">
        <v>630.08600000000001</v>
      </c>
      <c r="U90">
        <v>630.08600000000001</v>
      </c>
      <c r="V90">
        <v>0</v>
      </c>
      <c r="W90">
        <v>0</v>
      </c>
      <c r="X90">
        <v>0</v>
      </c>
      <c r="Y90">
        <v>0</v>
      </c>
      <c r="Z90">
        <v>0</v>
      </c>
      <c r="AA90">
        <v>36.844999999999999</v>
      </c>
      <c r="AB90">
        <v>36.844999999999999</v>
      </c>
      <c r="AC90">
        <v>38.031700000000001</v>
      </c>
      <c r="AD90">
        <v>188.52</v>
      </c>
      <c r="AE90">
        <v>1.0101899999999999</v>
      </c>
      <c r="AF90">
        <v>0.18252199999999999</v>
      </c>
      <c r="AG90">
        <v>343.38400000000001</v>
      </c>
      <c r="AH90">
        <v>27.6538</v>
      </c>
      <c r="AI90">
        <v>16.209800000000001</v>
      </c>
      <c r="AJ90">
        <v>1088.17</v>
      </c>
      <c r="AK90">
        <v>618.21299999999997</v>
      </c>
      <c r="AL90">
        <v>0</v>
      </c>
      <c r="AM90">
        <v>0</v>
      </c>
      <c r="AN90">
        <v>0</v>
      </c>
      <c r="AO90">
        <v>0</v>
      </c>
      <c r="AP90">
        <v>36.844999999999999</v>
      </c>
    </row>
    <row r="91" spans="1:42" customFormat="1" ht="12.75" x14ac:dyDescent="0.2">
      <c r="A91" t="s">
        <v>462</v>
      </c>
      <c r="B91" t="s">
        <v>463</v>
      </c>
      <c r="C91">
        <v>1</v>
      </c>
      <c r="D91" t="s">
        <v>250</v>
      </c>
      <c r="E91" t="s">
        <v>251</v>
      </c>
      <c r="F91" t="s">
        <v>252</v>
      </c>
      <c r="G91" t="s">
        <v>261</v>
      </c>
      <c r="H91" t="s">
        <v>254</v>
      </c>
      <c r="I91" t="s">
        <v>255</v>
      </c>
      <c r="J91" t="s">
        <v>437</v>
      </c>
      <c r="K91">
        <v>0</v>
      </c>
      <c r="L91" t="s">
        <v>461</v>
      </c>
      <c r="M91" t="s">
        <v>439</v>
      </c>
      <c r="N91" t="s">
        <v>259</v>
      </c>
      <c r="O91">
        <v>61.407499999999999</v>
      </c>
      <c r="P91">
        <v>1</v>
      </c>
      <c r="Q91">
        <v>1791.61</v>
      </c>
      <c r="R91">
        <v>6210.06</v>
      </c>
      <c r="S91">
        <v>6210.06</v>
      </c>
      <c r="T91">
        <v>574.82299999999998</v>
      </c>
      <c r="U91">
        <v>574.82299999999998</v>
      </c>
      <c r="V91">
        <v>0</v>
      </c>
      <c r="W91">
        <v>0</v>
      </c>
      <c r="X91">
        <v>0</v>
      </c>
      <c r="Y91">
        <v>0</v>
      </c>
      <c r="Z91">
        <v>0</v>
      </c>
      <c r="AA91">
        <v>34.006599999999999</v>
      </c>
      <c r="AB91">
        <v>34.006599999999999</v>
      </c>
      <c r="AC91">
        <v>385.02</v>
      </c>
      <c r="AD91">
        <v>209.32499999999999</v>
      </c>
      <c r="AE91">
        <v>1.8646100000000001</v>
      </c>
      <c r="AF91">
        <v>0.25220399999999998</v>
      </c>
      <c r="AG91">
        <v>316.92700000000002</v>
      </c>
      <c r="AH91">
        <v>176.59100000000001</v>
      </c>
      <c r="AI91">
        <v>100.351</v>
      </c>
      <c r="AJ91">
        <v>994.37099999999998</v>
      </c>
      <c r="AK91">
        <v>357.38299999999998</v>
      </c>
      <c r="AL91">
        <v>0</v>
      </c>
      <c r="AM91">
        <v>0</v>
      </c>
      <c r="AN91">
        <v>0</v>
      </c>
      <c r="AO91">
        <v>0</v>
      </c>
      <c r="AP91">
        <v>34.006399999999999</v>
      </c>
    </row>
    <row r="92" spans="1:42" customFormat="1" ht="12.75" x14ac:dyDescent="0.2">
      <c r="A92" t="s">
        <v>464</v>
      </c>
      <c r="B92" t="s">
        <v>465</v>
      </c>
      <c r="C92">
        <v>1</v>
      </c>
      <c r="D92" t="s">
        <v>250</v>
      </c>
      <c r="E92" t="s">
        <v>251</v>
      </c>
      <c r="F92" t="s">
        <v>252</v>
      </c>
      <c r="G92" t="s">
        <v>264</v>
      </c>
      <c r="H92" t="s">
        <v>254</v>
      </c>
      <c r="I92" t="s">
        <v>255</v>
      </c>
      <c r="J92" t="s">
        <v>437</v>
      </c>
      <c r="K92">
        <v>0</v>
      </c>
      <c r="L92" t="s">
        <v>461</v>
      </c>
      <c r="M92" t="s">
        <v>439</v>
      </c>
      <c r="N92" t="s">
        <v>259</v>
      </c>
      <c r="O92">
        <v>54.252099999999999</v>
      </c>
      <c r="P92">
        <v>1</v>
      </c>
      <c r="Q92">
        <v>1821.1</v>
      </c>
      <c r="R92">
        <v>5993.43</v>
      </c>
      <c r="S92">
        <v>5993.43</v>
      </c>
      <c r="T92">
        <v>542.29300000000001</v>
      </c>
      <c r="U92">
        <v>542.29300000000001</v>
      </c>
      <c r="V92">
        <v>0</v>
      </c>
      <c r="W92">
        <v>0</v>
      </c>
      <c r="X92">
        <v>0</v>
      </c>
      <c r="Y92">
        <v>0</v>
      </c>
      <c r="Z92">
        <v>0</v>
      </c>
      <c r="AA92">
        <v>32.646799999999999</v>
      </c>
      <c r="AB92">
        <v>32.646799999999999</v>
      </c>
      <c r="AC92">
        <v>140.68899999999999</v>
      </c>
      <c r="AD92">
        <v>170.68</v>
      </c>
      <c r="AE92">
        <v>1.6282399999999999</v>
      </c>
      <c r="AF92">
        <v>0.221001</v>
      </c>
      <c r="AG92">
        <v>304.25400000000002</v>
      </c>
      <c r="AH92">
        <v>78.668400000000005</v>
      </c>
      <c r="AI92">
        <v>45.299599999999998</v>
      </c>
      <c r="AJ92">
        <v>1030.27</v>
      </c>
      <c r="AK92">
        <v>373.33199999999999</v>
      </c>
      <c r="AL92">
        <v>0</v>
      </c>
      <c r="AM92">
        <v>0</v>
      </c>
      <c r="AN92">
        <v>0</v>
      </c>
      <c r="AO92">
        <v>0</v>
      </c>
      <c r="AP92">
        <v>32.646799999999999</v>
      </c>
    </row>
    <row r="93" spans="1:42" customFormat="1" ht="12.75" x14ac:dyDescent="0.2">
      <c r="A93" t="s">
        <v>466</v>
      </c>
      <c r="B93" t="s">
        <v>467</v>
      </c>
      <c r="C93">
        <v>1</v>
      </c>
      <c r="D93" t="s">
        <v>250</v>
      </c>
      <c r="E93" t="s">
        <v>251</v>
      </c>
      <c r="F93" t="s">
        <v>252</v>
      </c>
      <c r="G93" t="s">
        <v>266</v>
      </c>
      <c r="H93" t="s">
        <v>254</v>
      </c>
      <c r="I93" t="s">
        <v>255</v>
      </c>
      <c r="J93" t="s">
        <v>437</v>
      </c>
      <c r="K93">
        <v>0</v>
      </c>
      <c r="L93" t="s">
        <v>461</v>
      </c>
      <c r="M93" t="s">
        <v>439</v>
      </c>
      <c r="N93" t="s">
        <v>259</v>
      </c>
      <c r="O93">
        <v>52.664499999999997</v>
      </c>
      <c r="P93">
        <v>1</v>
      </c>
      <c r="Q93">
        <v>1783.91</v>
      </c>
      <c r="R93">
        <v>6341.65</v>
      </c>
      <c r="S93">
        <v>6341.65</v>
      </c>
      <c r="T93">
        <v>480.77699999999999</v>
      </c>
      <c r="U93">
        <v>480.77699999999999</v>
      </c>
      <c r="V93">
        <v>0</v>
      </c>
      <c r="W93">
        <v>0</v>
      </c>
      <c r="X93">
        <v>0</v>
      </c>
      <c r="Y93">
        <v>0</v>
      </c>
      <c r="Z93">
        <v>0</v>
      </c>
      <c r="AA93">
        <v>26.215</v>
      </c>
      <c r="AB93">
        <v>26.215</v>
      </c>
      <c r="AC93">
        <v>550.18100000000004</v>
      </c>
      <c r="AD93">
        <v>196.50299999999999</v>
      </c>
      <c r="AE93">
        <v>2.2641100000000001</v>
      </c>
      <c r="AF93">
        <v>0.29287600000000003</v>
      </c>
      <c r="AG93">
        <v>244.31299999999999</v>
      </c>
      <c r="AH93">
        <v>250.262</v>
      </c>
      <c r="AI93">
        <v>193.03200000000001</v>
      </c>
      <c r="AJ93">
        <v>729.64200000000005</v>
      </c>
      <c r="AK93">
        <v>312.76499999999999</v>
      </c>
      <c r="AL93">
        <v>0</v>
      </c>
      <c r="AM93">
        <v>0</v>
      </c>
      <c r="AN93">
        <v>0</v>
      </c>
      <c r="AO93">
        <v>0</v>
      </c>
      <c r="AP93">
        <v>26.2151</v>
      </c>
    </row>
    <row r="94" spans="1:42" customFormat="1" ht="12.75" x14ac:dyDescent="0.2">
      <c r="A94" t="s">
        <v>468</v>
      </c>
      <c r="B94" t="s">
        <v>469</v>
      </c>
      <c r="C94">
        <v>1</v>
      </c>
      <c r="D94" t="s">
        <v>250</v>
      </c>
      <c r="E94" t="s">
        <v>251</v>
      </c>
      <c r="F94" t="s">
        <v>252</v>
      </c>
      <c r="G94" t="s">
        <v>268</v>
      </c>
      <c r="H94" t="s">
        <v>254</v>
      </c>
      <c r="I94" t="s">
        <v>255</v>
      </c>
      <c r="J94" t="s">
        <v>437</v>
      </c>
      <c r="K94">
        <v>0</v>
      </c>
      <c r="L94" t="s">
        <v>461</v>
      </c>
      <c r="M94" t="s">
        <v>439</v>
      </c>
      <c r="N94" t="s">
        <v>259</v>
      </c>
      <c r="O94">
        <v>57.237299999999998</v>
      </c>
      <c r="P94">
        <v>1</v>
      </c>
      <c r="Q94">
        <v>1739.56</v>
      </c>
      <c r="R94">
        <v>5739.88</v>
      </c>
      <c r="S94">
        <v>5739.88</v>
      </c>
      <c r="T94">
        <v>581.54399999999998</v>
      </c>
      <c r="U94">
        <v>581.54399999999998</v>
      </c>
      <c r="V94">
        <v>0</v>
      </c>
      <c r="W94">
        <v>0</v>
      </c>
      <c r="X94">
        <v>0</v>
      </c>
      <c r="Y94">
        <v>0</v>
      </c>
      <c r="Z94">
        <v>0</v>
      </c>
      <c r="AA94">
        <v>35.361699999999999</v>
      </c>
      <c r="AB94">
        <v>35.361699999999999</v>
      </c>
      <c r="AC94">
        <v>75.9542</v>
      </c>
      <c r="AD94">
        <v>174.239</v>
      </c>
      <c r="AE94">
        <v>1.23759</v>
      </c>
      <c r="AF94">
        <v>0.17790500000000001</v>
      </c>
      <c r="AG94">
        <v>329.55799999999999</v>
      </c>
      <c r="AH94">
        <v>49.724800000000002</v>
      </c>
      <c r="AI94">
        <v>21.485199999999999</v>
      </c>
      <c r="AJ94">
        <v>1074.02</v>
      </c>
      <c r="AK94">
        <v>380.74799999999999</v>
      </c>
      <c r="AL94">
        <v>0</v>
      </c>
      <c r="AM94">
        <v>0</v>
      </c>
      <c r="AN94">
        <v>0</v>
      </c>
      <c r="AO94">
        <v>0</v>
      </c>
      <c r="AP94">
        <v>35.361600000000003</v>
      </c>
    </row>
    <row r="95" spans="1:42" customFormat="1" ht="12.75" x14ac:dyDescent="0.2">
      <c r="A95" t="s">
        <v>470</v>
      </c>
      <c r="B95" t="s">
        <v>471</v>
      </c>
      <c r="C95">
        <v>1</v>
      </c>
      <c r="D95" t="s">
        <v>250</v>
      </c>
      <c r="E95" t="s">
        <v>251</v>
      </c>
      <c r="F95" t="s">
        <v>252</v>
      </c>
      <c r="G95" t="s">
        <v>270</v>
      </c>
      <c r="H95" t="s">
        <v>254</v>
      </c>
      <c r="I95" t="s">
        <v>255</v>
      </c>
      <c r="J95" t="s">
        <v>437</v>
      </c>
      <c r="K95">
        <v>0</v>
      </c>
      <c r="L95" t="s">
        <v>461</v>
      </c>
      <c r="M95" t="s">
        <v>439</v>
      </c>
      <c r="N95" t="s">
        <v>259</v>
      </c>
      <c r="O95">
        <v>66.057699999999997</v>
      </c>
      <c r="P95">
        <v>1</v>
      </c>
      <c r="Q95">
        <v>1715.26</v>
      </c>
      <c r="R95">
        <v>7231.32</v>
      </c>
      <c r="S95">
        <v>7231.32</v>
      </c>
      <c r="T95">
        <v>561.64400000000001</v>
      </c>
      <c r="U95">
        <v>561.64400000000001</v>
      </c>
      <c r="V95">
        <v>0</v>
      </c>
      <c r="W95">
        <v>0</v>
      </c>
      <c r="X95">
        <v>0</v>
      </c>
      <c r="Y95">
        <v>0</v>
      </c>
      <c r="Z95">
        <v>0</v>
      </c>
      <c r="AA95">
        <v>30.4605</v>
      </c>
      <c r="AB95">
        <v>30.4605</v>
      </c>
      <c r="AC95">
        <v>1460.29</v>
      </c>
      <c r="AD95">
        <v>328.53699999999998</v>
      </c>
      <c r="AE95">
        <v>3.1157400000000002</v>
      </c>
      <c r="AF95">
        <v>0.40107300000000001</v>
      </c>
      <c r="AG95">
        <v>283.87799999999999</v>
      </c>
      <c r="AH95">
        <v>496.245</v>
      </c>
      <c r="AI95">
        <v>354.73599999999999</v>
      </c>
      <c r="AJ95">
        <v>916.45500000000004</v>
      </c>
      <c r="AK95">
        <v>280.47399999999999</v>
      </c>
      <c r="AL95">
        <v>0</v>
      </c>
      <c r="AM95">
        <v>0</v>
      </c>
      <c r="AN95">
        <v>0</v>
      </c>
      <c r="AO95">
        <v>0</v>
      </c>
      <c r="AP95">
        <v>30.460699999999999</v>
      </c>
    </row>
    <row r="96" spans="1:42" customFormat="1" ht="12.75" x14ac:dyDescent="0.2">
      <c r="A96" t="s">
        <v>472</v>
      </c>
      <c r="B96" t="s">
        <v>473</v>
      </c>
      <c r="C96">
        <v>1</v>
      </c>
      <c r="D96" t="s">
        <v>250</v>
      </c>
      <c r="E96" t="s">
        <v>251</v>
      </c>
      <c r="F96" t="s">
        <v>252</v>
      </c>
      <c r="G96" t="s">
        <v>272</v>
      </c>
      <c r="H96" t="s">
        <v>254</v>
      </c>
      <c r="I96" t="s">
        <v>255</v>
      </c>
      <c r="J96" t="s">
        <v>437</v>
      </c>
      <c r="K96">
        <v>0</v>
      </c>
      <c r="L96" t="s">
        <v>461</v>
      </c>
      <c r="M96" t="s">
        <v>439</v>
      </c>
      <c r="N96" t="s">
        <v>259</v>
      </c>
      <c r="O96">
        <v>62.163499999999999</v>
      </c>
      <c r="P96">
        <v>1</v>
      </c>
      <c r="Q96">
        <v>1701.02</v>
      </c>
      <c r="R96">
        <v>6576.97</v>
      </c>
      <c r="S96">
        <v>6576.97</v>
      </c>
      <c r="T96">
        <v>558.32399999999996</v>
      </c>
      <c r="U96">
        <v>558.32399999999996</v>
      </c>
      <c r="V96">
        <v>0</v>
      </c>
      <c r="W96">
        <v>0</v>
      </c>
      <c r="X96">
        <v>0</v>
      </c>
      <c r="Y96">
        <v>0</v>
      </c>
      <c r="Z96">
        <v>0</v>
      </c>
      <c r="AA96">
        <v>29.498799999999999</v>
      </c>
      <c r="AB96">
        <v>29.498799999999999</v>
      </c>
      <c r="AC96">
        <v>922.74099999999999</v>
      </c>
      <c r="AD96">
        <v>252.85499999999999</v>
      </c>
      <c r="AE96">
        <v>2.6344799999999999</v>
      </c>
      <c r="AF96">
        <v>0.32985999999999999</v>
      </c>
      <c r="AG96">
        <v>274.91699999999997</v>
      </c>
      <c r="AH96">
        <v>364.14100000000002</v>
      </c>
      <c r="AI96">
        <v>241.4</v>
      </c>
      <c r="AJ96">
        <v>916.779</v>
      </c>
      <c r="AK96">
        <v>289.22199999999998</v>
      </c>
      <c r="AL96">
        <v>0</v>
      </c>
      <c r="AM96">
        <v>0</v>
      </c>
      <c r="AN96">
        <v>0</v>
      </c>
      <c r="AO96">
        <v>0</v>
      </c>
      <c r="AP96">
        <v>29.499099999999999</v>
      </c>
    </row>
    <row r="97" spans="1:42" customFormat="1" ht="12.75" x14ac:dyDescent="0.2">
      <c r="A97" t="s">
        <v>474</v>
      </c>
      <c r="B97" t="s">
        <v>475</v>
      </c>
      <c r="C97">
        <v>1</v>
      </c>
      <c r="D97" t="s">
        <v>250</v>
      </c>
      <c r="E97" t="s">
        <v>251</v>
      </c>
      <c r="F97" t="s">
        <v>252</v>
      </c>
      <c r="G97" t="s">
        <v>274</v>
      </c>
      <c r="H97" t="s">
        <v>254</v>
      </c>
      <c r="I97" t="s">
        <v>255</v>
      </c>
      <c r="J97" t="s">
        <v>437</v>
      </c>
      <c r="K97">
        <v>0</v>
      </c>
      <c r="L97" t="s">
        <v>461</v>
      </c>
      <c r="M97" t="s">
        <v>439</v>
      </c>
      <c r="N97" t="s">
        <v>259</v>
      </c>
      <c r="O97">
        <v>63.524799999999999</v>
      </c>
      <c r="P97">
        <v>1</v>
      </c>
      <c r="Q97">
        <v>1699.16</v>
      </c>
      <c r="R97">
        <v>7527.94</v>
      </c>
      <c r="S97">
        <v>7527.94</v>
      </c>
      <c r="T97">
        <v>543.51499999999999</v>
      </c>
      <c r="U97">
        <v>543.51499999999999</v>
      </c>
      <c r="V97">
        <v>0</v>
      </c>
      <c r="W97">
        <v>0</v>
      </c>
      <c r="X97">
        <v>0</v>
      </c>
      <c r="Y97">
        <v>0</v>
      </c>
      <c r="Z97">
        <v>0</v>
      </c>
      <c r="AA97">
        <v>29.418099999999999</v>
      </c>
      <c r="AB97">
        <v>29.418099999999999</v>
      </c>
      <c r="AC97">
        <v>1740.94</v>
      </c>
      <c r="AD97">
        <v>355.50599999999997</v>
      </c>
      <c r="AE97">
        <v>2.96116</v>
      </c>
      <c r="AF97">
        <v>0.37069000000000002</v>
      </c>
      <c r="AG97">
        <v>274.161</v>
      </c>
      <c r="AH97">
        <v>602.82100000000003</v>
      </c>
      <c r="AI97">
        <v>440.33600000000001</v>
      </c>
      <c r="AJ97">
        <v>859.63800000000003</v>
      </c>
      <c r="AK97">
        <v>284.935</v>
      </c>
      <c r="AL97">
        <v>0</v>
      </c>
      <c r="AM97">
        <v>0</v>
      </c>
      <c r="AN97">
        <v>0</v>
      </c>
      <c r="AO97">
        <v>0</v>
      </c>
      <c r="AP97">
        <v>29.418199999999999</v>
      </c>
    </row>
    <row r="98" spans="1:42" customFormat="1" ht="12.75" x14ac:dyDescent="0.2">
      <c r="A98" t="s">
        <v>476</v>
      </c>
      <c r="B98" t="s">
        <v>477</v>
      </c>
      <c r="C98">
        <v>1</v>
      </c>
      <c r="D98" t="s">
        <v>250</v>
      </c>
      <c r="E98" t="s">
        <v>251</v>
      </c>
      <c r="F98" t="s">
        <v>252</v>
      </c>
      <c r="G98" t="s">
        <v>276</v>
      </c>
      <c r="H98" t="s">
        <v>254</v>
      </c>
      <c r="I98" t="s">
        <v>255</v>
      </c>
      <c r="J98" t="s">
        <v>437</v>
      </c>
      <c r="K98">
        <v>0</v>
      </c>
      <c r="L98" t="s">
        <v>461</v>
      </c>
      <c r="M98" t="s">
        <v>439</v>
      </c>
      <c r="N98" t="s">
        <v>259</v>
      </c>
      <c r="O98">
        <v>59.3947</v>
      </c>
      <c r="P98">
        <v>1</v>
      </c>
      <c r="Q98">
        <v>1788.45</v>
      </c>
      <c r="R98">
        <v>6717.52</v>
      </c>
      <c r="S98">
        <v>6717.52</v>
      </c>
      <c r="T98">
        <v>864.43499999999995</v>
      </c>
      <c r="U98">
        <v>864.43499999999995</v>
      </c>
      <c r="V98">
        <v>0</v>
      </c>
      <c r="W98">
        <v>0</v>
      </c>
      <c r="X98">
        <v>0</v>
      </c>
      <c r="Y98">
        <v>0</v>
      </c>
      <c r="Z98">
        <v>0</v>
      </c>
      <c r="AA98">
        <v>63.802900000000001</v>
      </c>
      <c r="AB98">
        <v>63.802900000000001</v>
      </c>
      <c r="AC98">
        <v>734.34500000000003</v>
      </c>
      <c r="AD98">
        <v>414.71600000000001</v>
      </c>
      <c r="AE98">
        <v>2.47506</v>
      </c>
      <c r="AF98">
        <v>0.32929799999999998</v>
      </c>
      <c r="AG98">
        <v>594.61300000000006</v>
      </c>
      <c r="AH98">
        <v>287.72500000000002</v>
      </c>
      <c r="AI98">
        <v>211.41900000000001</v>
      </c>
      <c r="AJ98">
        <v>1382.3</v>
      </c>
      <c r="AK98">
        <v>722.54100000000005</v>
      </c>
      <c r="AL98">
        <v>0</v>
      </c>
      <c r="AM98">
        <v>0</v>
      </c>
      <c r="AN98">
        <v>0</v>
      </c>
      <c r="AO98">
        <v>0</v>
      </c>
      <c r="AP98">
        <v>63.803199999999997</v>
      </c>
    </row>
    <row r="99" spans="1:42" customFormat="1" ht="12.75" x14ac:dyDescent="0.2">
      <c r="A99" t="s">
        <v>478</v>
      </c>
      <c r="B99" t="s">
        <v>479</v>
      </c>
      <c r="C99">
        <v>1</v>
      </c>
      <c r="D99" t="s">
        <v>250</v>
      </c>
      <c r="E99" t="s">
        <v>251</v>
      </c>
      <c r="F99" t="s">
        <v>252</v>
      </c>
      <c r="G99" t="s">
        <v>278</v>
      </c>
      <c r="H99" t="s">
        <v>254</v>
      </c>
      <c r="I99" t="s">
        <v>255</v>
      </c>
      <c r="J99" t="s">
        <v>437</v>
      </c>
      <c r="K99">
        <v>0</v>
      </c>
      <c r="L99" t="s">
        <v>461</v>
      </c>
      <c r="M99" t="s">
        <v>439</v>
      </c>
      <c r="N99" t="s">
        <v>259</v>
      </c>
      <c r="O99">
        <v>61.231400000000001</v>
      </c>
      <c r="P99">
        <v>1</v>
      </c>
      <c r="Q99">
        <v>1726.06</v>
      </c>
      <c r="R99">
        <v>6771.96</v>
      </c>
      <c r="S99">
        <v>6771.96</v>
      </c>
      <c r="T99">
        <v>553.14</v>
      </c>
      <c r="U99">
        <v>553.14</v>
      </c>
      <c r="V99">
        <v>0</v>
      </c>
      <c r="W99">
        <v>0</v>
      </c>
      <c r="X99">
        <v>0</v>
      </c>
      <c r="Y99">
        <v>0</v>
      </c>
      <c r="Z99">
        <v>0</v>
      </c>
      <c r="AA99">
        <v>30.408999999999999</v>
      </c>
      <c r="AB99">
        <v>30.408999999999999</v>
      </c>
      <c r="AC99">
        <v>1031.98</v>
      </c>
      <c r="AD99">
        <v>272.86799999999999</v>
      </c>
      <c r="AE99">
        <v>2.6097600000000001</v>
      </c>
      <c r="AF99">
        <v>0.33196599999999998</v>
      </c>
      <c r="AG99">
        <v>283.39800000000002</v>
      </c>
      <c r="AH99">
        <v>386.07799999999997</v>
      </c>
      <c r="AI99">
        <v>270.04000000000002</v>
      </c>
      <c r="AJ99">
        <v>904.26</v>
      </c>
      <c r="AK99">
        <v>308.31799999999998</v>
      </c>
      <c r="AL99">
        <v>0</v>
      </c>
      <c r="AM99">
        <v>0</v>
      </c>
      <c r="AN99">
        <v>0</v>
      </c>
      <c r="AO99">
        <v>0</v>
      </c>
      <c r="AP99">
        <v>30.409099999999999</v>
      </c>
    </row>
    <row r="100" spans="1:42" customFormat="1" ht="12.75" x14ac:dyDescent="0.2"/>
    <row r="101" spans="1:42" customFormat="1" ht="12.75" x14ac:dyDescent="0.2"/>
    <row r="102" spans="1:42" customFormat="1" ht="12.75" x14ac:dyDescent="0.2"/>
    <row r="103" spans="1:42" customFormat="1" ht="12.75" x14ac:dyDescent="0.2">
      <c r="A103" t="s">
        <v>350</v>
      </c>
    </row>
    <row r="104" spans="1:42" customFormat="1" ht="12.75" x14ac:dyDescent="0.2">
      <c r="A104" t="s">
        <v>480</v>
      </c>
    </row>
    <row r="105" spans="1:42" customFormat="1" ht="12.75" x14ac:dyDescent="0.2">
      <c r="A105" t="s">
        <v>352</v>
      </c>
    </row>
    <row r="106" spans="1:42" customFormat="1" ht="12.75" x14ac:dyDescent="0.2">
      <c r="A106" t="s">
        <v>353</v>
      </c>
      <c r="B106" t="s">
        <v>354</v>
      </c>
      <c r="C106" t="s">
        <v>355</v>
      </c>
      <c r="D106" t="s">
        <v>356</v>
      </c>
      <c r="E106" t="s">
        <v>357</v>
      </c>
      <c r="F106" t="s">
        <v>358</v>
      </c>
      <c r="G106" t="s">
        <v>359</v>
      </c>
      <c r="H106" t="s">
        <v>360</v>
      </c>
      <c r="I106" t="s">
        <v>361</v>
      </c>
      <c r="J106" t="s">
        <v>362</v>
      </c>
      <c r="K106" s="26" t="s">
        <v>363</v>
      </c>
      <c r="L106" t="s">
        <v>364</v>
      </c>
      <c r="M106" t="s">
        <v>365</v>
      </c>
      <c r="N106" t="s">
        <v>366</v>
      </c>
      <c r="O106" t="s">
        <v>367</v>
      </c>
      <c r="P106" t="s">
        <v>368</v>
      </c>
      <c r="Q106" t="s">
        <v>369</v>
      </c>
      <c r="R106" t="s">
        <v>370</v>
      </c>
      <c r="S106" s="26" t="s">
        <v>371</v>
      </c>
      <c r="T106" t="s">
        <v>372</v>
      </c>
      <c r="U106" t="s">
        <v>373</v>
      </c>
      <c r="V106" t="s">
        <v>374</v>
      </c>
      <c r="W106" t="s">
        <v>375</v>
      </c>
      <c r="X106" t="s">
        <v>376</v>
      </c>
      <c r="Y106" t="s">
        <v>377</v>
      </c>
      <c r="Z106" t="s">
        <v>378</v>
      </c>
      <c r="AA106" t="s">
        <v>379</v>
      </c>
      <c r="AB106" t="s">
        <v>380</v>
      </c>
      <c r="AC106" t="s">
        <v>381</v>
      </c>
      <c r="AD106" t="s">
        <v>382</v>
      </c>
      <c r="AE106" t="s">
        <v>383</v>
      </c>
      <c r="AF106" t="s">
        <v>384</v>
      </c>
      <c r="AG106" t="s">
        <v>385</v>
      </c>
      <c r="AH106" t="s">
        <v>386</v>
      </c>
      <c r="AI106" t="s">
        <v>387</v>
      </c>
      <c r="AJ106" t="s">
        <v>388</v>
      </c>
      <c r="AK106" t="s">
        <v>389</v>
      </c>
      <c r="AL106" t="s">
        <v>390</v>
      </c>
      <c r="AM106" t="s">
        <v>391</v>
      </c>
      <c r="AN106" t="s">
        <v>392</v>
      </c>
      <c r="AO106" t="s">
        <v>393</v>
      </c>
    </row>
    <row r="107" spans="1:42" customFormat="1" ht="12.75" x14ac:dyDescent="0.2">
      <c r="A107" t="s">
        <v>481</v>
      </c>
      <c r="B107" t="s">
        <v>395</v>
      </c>
      <c r="C107" t="s">
        <v>396</v>
      </c>
      <c r="D107" s="123">
        <v>41537</v>
      </c>
      <c r="E107" t="s">
        <v>397</v>
      </c>
      <c r="F107" t="s">
        <v>398</v>
      </c>
      <c r="G107" t="s">
        <v>399</v>
      </c>
      <c r="H107" t="s">
        <v>482</v>
      </c>
      <c r="I107" t="s">
        <v>401</v>
      </c>
      <c r="J107" t="s">
        <v>167</v>
      </c>
      <c r="K107">
        <v>55.1</v>
      </c>
      <c r="L107">
        <v>1210</v>
      </c>
      <c r="M107" t="s">
        <v>402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0.52300000000000002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0.48799999999999999</v>
      </c>
      <c r="AB107">
        <v>2</v>
      </c>
      <c r="AC107" t="s">
        <v>403</v>
      </c>
      <c r="AD107" t="s">
        <v>404</v>
      </c>
      <c r="AE107" t="s">
        <v>405</v>
      </c>
      <c r="AF107" t="s">
        <v>406</v>
      </c>
      <c r="AG107" t="s">
        <v>483</v>
      </c>
      <c r="AH107" t="s">
        <v>402</v>
      </c>
      <c r="AI107" t="s">
        <v>484</v>
      </c>
      <c r="AJ107" t="s">
        <v>485</v>
      </c>
      <c r="AK107" t="s">
        <v>486</v>
      </c>
      <c r="AL107" t="s">
        <v>484</v>
      </c>
      <c r="AM107" t="s">
        <v>487</v>
      </c>
      <c r="AN107" t="s">
        <v>488</v>
      </c>
      <c r="AO107" t="s">
        <v>412</v>
      </c>
    </row>
    <row r="108" spans="1:42" customFormat="1" ht="12.75" x14ac:dyDescent="0.2">
      <c r="A108" t="s">
        <v>481</v>
      </c>
      <c r="B108" t="s">
        <v>395</v>
      </c>
      <c r="C108" t="s">
        <v>396</v>
      </c>
      <c r="D108" s="123">
        <v>41537</v>
      </c>
      <c r="E108" t="s">
        <v>397</v>
      </c>
      <c r="F108" t="s">
        <v>398</v>
      </c>
      <c r="G108" t="s">
        <v>399</v>
      </c>
      <c r="H108" t="s">
        <v>482</v>
      </c>
      <c r="I108" t="s">
        <v>413</v>
      </c>
      <c r="J108" t="s">
        <v>167</v>
      </c>
      <c r="K108">
        <v>55.1</v>
      </c>
      <c r="L108">
        <v>1210</v>
      </c>
      <c r="M108" t="s">
        <v>402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0.55600000000000005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0.51900000000000002</v>
      </c>
      <c r="AB108">
        <v>2</v>
      </c>
      <c r="AC108" t="s">
        <v>403</v>
      </c>
      <c r="AD108" t="s">
        <v>404</v>
      </c>
      <c r="AE108" t="s">
        <v>414</v>
      </c>
      <c r="AF108" t="s">
        <v>406</v>
      </c>
      <c r="AG108" t="s">
        <v>483</v>
      </c>
      <c r="AH108" t="s">
        <v>402</v>
      </c>
      <c r="AI108" t="s">
        <v>484</v>
      </c>
      <c r="AJ108" t="s">
        <v>485</v>
      </c>
      <c r="AK108" t="s">
        <v>486</v>
      </c>
      <c r="AL108" t="s">
        <v>484</v>
      </c>
      <c r="AM108" t="s">
        <v>487</v>
      </c>
      <c r="AN108" t="s">
        <v>488</v>
      </c>
      <c r="AO108" t="s">
        <v>412</v>
      </c>
    </row>
    <row r="109" spans="1:42" customFormat="1" ht="12.75" x14ac:dyDescent="0.2">
      <c r="A109" t="s">
        <v>481</v>
      </c>
      <c r="B109" t="s">
        <v>395</v>
      </c>
      <c r="C109" t="s">
        <v>396</v>
      </c>
      <c r="D109" s="123">
        <v>41537</v>
      </c>
      <c r="E109" t="s">
        <v>397</v>
      </c>
      <c r="F109" t="s">
        <v>398</v>
      </c>
      <c r="G109" t="s">
        <v>399</v>
      </c>
      <c r="H109" t="s">
        <v>482</v>
      </c>
      <c r="I109" t="s">
        <v>415</v>
      </c>
      <c r="J109" t="s">
        <v>167</v>
      </c>
      <c r="K109">
        <v>55.1</v>
      </c>
      <c r="L109">
        <v>1210</v>
      </c>
      <c r="M109" t="s">
        <v>402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0.45900000000000002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0.42799999999999999</v>
      </c>
      <c r="AB109">
        <v>2</v>
      </c>
      <c r="AC109" t="s">
        <v>403</v>
      </c>
      <c r="AD109" t="s">
        <v>404</v>
      </c>
      <c r="AE109" t="s">
        <v>416</v>
      </c>
      <c r="AF109" t="s">
        <v>406</v>
      </c>
      <c r="AG109" t="s">
        <v>483</v>
      </c>
      <c r="AH109" t="s">
        <v>402</v>
      </c>
      <c r="AI109" t="s">
        <v>484</v>
      </c>
      <c r="AJ109" t="s">
        <v>485</v>
      </c>
      <c r="AK109" t="s">
        <v>486</v>
      </c>
      <c r="AL109" t="s">
        <v>484</v>
      </c>
      <c r="AM109" t="s">
        <v>487</v>
      </c>
      <c r="AN109" t="s">
        <v>488</v>
      </c>
      <c r="AO109" t="s">
        <v>412</v>
      </c>
    </row>
    <row r="110" spans="1:42" customFormat="1" ht="12.75" x14ac:dyDescent="0.2">
      <c r="A110" t="s">
        <v>481</v>
      </c>
      <c r="B110" t="s">
        <v>395</v>
      </c>
      <c r="C110" t="s">
        <v>396</v>
      </c>
      <c r="D110" s="123">
        <v>41537</v>
      </c>
      <c r="E110" t="s">
        <v>397</v>
      </c>
      <c r="F110" t="s">
        <v>398</v>
      </c>
      <c r="G110" t="s">
        <v>399</v>
      </c>
      <c r="H110" t="s">
        <v>482</v>
      </c>
      <c r="I110" t="s">
        <v>417</v>
      </c>
      <c r="J110" t="s">
        <v>167</v>
      </c>
      <c r="K110">
        <v>55</v>
      </c>
      <c r="L110">
        <v>1220</v>
      </c>
      <c r="M110" t="s">
        <v>402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0.38400000000000001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0.35799999999999998</v>
      </c>
      <c r="AB110">
        <v>2</v>
      </c>
      <c r="AC110" t="s">
        <v>403</v>
      </c>
      <c r="AD110" t="s">
        <v>404</v>
      </c>
      <c r="AE110" t="s">
        <v>418</v>
      </c>
      <c r="AF110" t="s">
        <v>406</v>
      </c>
      <c r="AG110" t="s">
        <v>483</v>
      </c>
      <c r="AH110" t="s">
        <v>402</v>
      </c>
      <c r="AI110" t="s">
        <v>484</v>
      </c>
      <c r="AJ110" t="s">
        <v>485</v>
      </c>
      <c r="AK110" t="s">
        <v>486</v>
      </c>
      <c r="AL110" t="s">
        <v>484</v>
      </c>
      <c r="AM110" t="s">
        <v>487</v>
      </c>
      <c r="AN110" t="s">
        <v>488</v>
      </c>
      <c r="AO110" t="s">
        <v>412</v>
      </c>
    </row>
    <row r="111" spans="1:42" customFormat="1" ht="12.75" x14ac:dyDescent="0.2">
      <c r="A111" t="s">
        <v>481</v>
      </c>
      <c r="B111" t="s">
        <v>395</v>
      </c>
      <c r="C111" t="s">
        <v>396</v>
      </c>
      <c r="D111" s="123">
        <v>41537</v>
      </c>
      <c r="E111" t="s">
        <v>397</v>
      </c>
      <c r="F111" t="s">
        <v>398</v>
      </c>
      <c r="G111" t="s">
        <v>399</v>
      </c>
      <c r="H111" t="s">
        <v>482</v>
      </c>
      <c r="I111" t="s">
        <v>419</v>
      </c>
      <c r="J111" t="s">
        <v>167</v>
      </c>
      <c r="K111">
        <v>55.1</v>
      </c>
      <c r="L111">
        <v>1210</v>
      </c>
      <c r="M111" t="s">
        <v>402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0.55100000000000005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0.51400000000000001</v>
      </c>
      <c r="AB111">
        <v>2</v>
      </c>
      <c r="AC111" t="s">
        <v>403</v>
      </c>
      <c r="AD111" t="s">
        <v>404</v>
      </c>
      <c r="AE111" t="s">
        <v>420</v>
      </c>
      <c r="AF111" t="s">
        <v>406</v>
      </c>
      <c r="AG111" t="s">
        <v>483</v>
      </c>
      <c r="AH111" t="s">
        <v>402</v>
      </c>
      <c r="AI111" t="s">
        <v>484</v>
      </c>
      <c r="AJ111" t="s">
        <v>485</v>
      </c>
      <c r="AK111" t="s">
        <v>486</v>
      </c>
      <c r="AL111" t="s">
        <v>484</v>
      </c>
      <c r="AM111" t="s">
        <v>487</v>
      </c>
      <c r="AN111" t="s">
        <v>488</v>
      </c>
      <c r="AO111" t="s">
        <v>412</v>
      </c>
    </row>
    <row r="112" spans="1:42" customFormat="1" ht="12.75" x14ac:dyDescent="0.2">
      <c r="A112" t="s">
        <v>481</v>
      </c>
      <c r="B112" t="s">
        <v>395</v>
      </c>
      <c r="C112" t="s">
        <v>396</v>
      </c>
      <c r="D112" s="123">
        <v>41537</v>
      </c>
      <c r="E112" t="s">
        <v>397</v>
      </c>
      <c r="F112" t="s">
        <v>398</v>
      </c>
      <c r="G112" t="s">
        <v>399</v>
      </c>
      <c r="H112" t="s">
        <v>482</v>
      </c>
      <c r="I112" t="s">
        <v>421</v>
      </c>
      <c r="J112" t="s">
        <v>167</v>
      </c>
      <c r="K112">
        <v>55</v>
      </c>
      <c r="L112">
        <v>1220</v>
      </c>
      <c r="M112" t="s">
        <v>402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0.54300000000000004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0.50700000000000001</v>
      </c>
      <c r="AB112">
        <v>2</v>
      </c>
      <c r="AC112" t="s">
        <v>403</v>
      </c>
      <c r="AD112" t="s">
        <v>404</v>
      </c>
      <c r="AE112" t="s">
        <v>422</v>
      </c>
      <c r="AF112" t="s">
        <v>406</v>
      </c>
      <c r="AG112" t="s">
        <v>483</v>
      </c>
      <c r="AH112" t="s">
        <v>402</v>
      </c>
      <c r="AI112" t="s">
        <v>484</v>
      </c>
      <c r="AJ112" t="s">
        <v>485</v>
      </c>
      <c r="AK112" t="s">
        <v>486</v>
      </c>
      <c r="AL112" t="s">
        <v>484</v>
      </c>
      <c r="AM112" t="s">
        <v>487</v>
      </c>
      <c r="AN112" t="s">
        <v>488</v>
      </c>
      <c r="AO112" t="s">
        <v>412</v>
      </c>
    </row>
    <row r="113" spans="1:41" customFormat="1" ht="12.75" x14ac:dyDescent="0.2">
      <c r="A113" t="s">
        <v>481</v>
      </c>
      <c r="B113" t="s">
        <v>395</v>
      </c>
      <c r="C113" t="s">
        <v>396</v>
      </c>
      <c r="D113" s="123">
        <v>41537</v>
      </c>
      <c r="E113" t="s">
        <v>397</v>
      </c>
      <c r="F113" t="s">
        <v>398</v>
      </c>
      <c r="G113" t="s">
        <v>399</v>
      </c>
      <c r="H113" t="s">
        <v>482</v>
      </c>
      <c r="I113" t="s">
        <v>423</v>
      </c>
      <c r="J113" t="s">
        <v>167</v>
      </c>
      <c r="K113">
        <v>55.1</v>
      </c>
      <c r="L113">
        <v>1210</v>
      </c>
      <c r="M113" t="s">
        <v>402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0.48499999999999999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0.45300000000000001</v>
      </c>
      <c r="AB113">
        <v>2</v>
      </c>
      <c r="AC113" t="s">
        <v>403</v>
      </c>
      <c r="AD113" t="s">
        <v>404</v>
      </c>
      <c r="AE113" t="s">
        <v>424</v>
      </c>
      <c r="AF113" t="s">
        <v>406</v>
      </c>
      <c r="AG113" t="s">
        <v>483</v>
      </c>
      <c r="AH113" t="s">
        <v>402</v>
      </c>
      <c r="AI113" t="s">
        <v>484</v>
      </c>
      <c r="AJ113" t="s">
        <v>485</v>
      </c>
      <c r="AK113" t="s">
        <v>486</v>
      </c>
      <c r="AL113" t="s">
        <v>484</v>
      </c>
      <c r="AM113" t="s">
        <v>487</v>
      </c>
      <c r="AN113" t="s">
        <v>488</v>
      </c>
      <c r="AO113" t="s">
        <v>412</v>
      </c>
    </row>
    <row r="114" spans="1:41" customFormat="1" ht="12.75" x14ac:dyDescent="0.2">
      <c r="A114" t="s">
        <v>481</v>
      </c>
      <c r="B114" t="s">
        <v>395</v>
      </c>
      <c r="C114" t="s">
        <v>396</v>
      </c>
      <c r="D114" s="123">
        <v>41537</v>
      </c>
      <c r="E114" t="s">
        <v>397</v>
      </c>
      <c r="F114" t="s">
        <v>398</v>
      </c>
      <c r="G114" t="s">
        <v>399</v>
      </c>
      <c r="H114" t="s">
        <v>482</v>
      </c>
      <c r="I114" t="s">
        <v>425</v>
      </c>
      <c r="J114" t="s">
        <v>167</v>
      </c>
      <c r="K114">
        <v>55.1</v>
      </c>
      <c r="L114">
        <v>1210</v>
      </c>
      <c r="M114" t="s">
        <v>402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0.47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0.438</v>
      </c>
      <c r="AB114">
        <v>2</v>
      </c>
      <c r="AC114" t="s">
        <v>403</v>
      </c>
      <c r="AD114" t="s">
        <v>404</v>
      </c>
      <c r="AE114" t="s">
        <v>426</v>
      </c>
      <c r="AF114" t="s">
        <v>406</v>
      </c>
      <c r="AG114" t="s">
        <v>483</v>
      </c>
      <c r="AH114" t="s">
        <v>402</v>
      </c>
      <c r="AI114" t="s">
        <v>484</v>
      </c>
      <c r="AJ114" t="s">
        <v>485</v>
      </c>
      <c r="AK114" t="s">
        <v>486</v>
      </c>
      <c r="AL114" t="s">
        <v>484</v>
      </c>
      <c r="AM114" t="s">
        <v>487</v>
      </c>
      <c r="AN114" t="s">
        <v>488</v>
      </c>
      <c r="AO114" t="s">
        <v>412</v>
      </c>
    </row>
    <row r="115" spans="1:41" customFormat="1" ht="12.75" x14ac:dyDescent="0.2">
      <c r="A115" t="s">
        <v>481</v>
      </c>
      <c r="B115" t="s">
        <v>395</v>
      </c>
      <c r="C115" t="s">
        <v>396</v>
      </c>
      <c r="D115" s="123">
        <v>41537</v>
      </c>
      <c r="E115" t="s">
        <v>397</v>
      </c>
      <c r="F115" t="s">
        <v>398</v>
      </c>
      <c r="G115" t="s">
        <v>399</v>
      </c>
      <c r="H115" t="s">
        <v>482</v>
      </c>
      <c r="I115" t="s">
        <v>427</v>
      </c>
      <c r="J115" t="s">
        <v>167</v>
      </c>
      <c r="K115">
        <v>55</v>
      </c>
      <c r="L115">
        <v>1230</v>
      </c>
      <c r="M115" t="s">
        <v>402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0.83299999999999996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0.77700000000000002</v>
      </c>
      <c r="AB115">
        <v>2</v>
      </c>
      <c r="AC115" t="s">
        <v>403</v>
      </c>
      <c r="AD115" t="s">
        <v>404</v>
      </c>
      <c r="AE115" t="s">
        <v>428</v>
      </c>
      <c r="AF115" t="s">
        <v>406</v>
      </c>
      <c r="AG115" t="s">
        <v>483</v>
      </c>
      <c r="AH115" t="s">
        <v>402</v>
      </c>
      <c r="AI115" t="s">
        <v>484</v>
      </c>
      <c r="AJ115" t="s">
        <v>485</v>
      </c>
      <c r="AK115" t="s">
        <v>486</v>
      </c>
      <c r="AL115" t="s">
        <v>484</v>
      </c>
      <c r="AM115" t="s">
        <v>487</v>
      </c>
      <c r="AN115" t="s">
        <v>488</v>
      </c>
      <c r="AO115" t="s">
        <v>412</v>
      </c>
    </row>
    <row r="116" spans="1:41" customFormat="1" ht="12.75" x14ac:dyDescent="0.2">
      <c r="A116" t="s">
        <v>481</v>
      </c>
      <c r="B116" t="s">
        <v>395</v>
      </c>
      <c r="C116" t="s">
        <v>396</v>
      </c>
      <c r="D116" s="123">
        <v>41537</v>
      </c>
      <c r="E116" t="s">
        <v>397</v>
      </c>
      <c r="F116" t="s">
        <v>398</v>
      </c>
      <c r="G116" t="s">
        <v>399</v>
      </c>
      <c r="H116" t="s">
        <v>482</v>
      </c>
      <c r="I116" t="s">
        <v>357</v>
      </c>
      <c r="J116" t="s">
        <v>167</v>
      </c>
      <c r="K116">
        <v>55</v>
      </c>
      <c r="L116">
        <v>1220</v>
      </c>
      <c r="M116" t="s">
        <v>402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0.52400000000000002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0.48799999999999999</v>
      </c>
      <c r="AB116">
        <v>2</v>
      </c>
      <c r="AC116" t="s">
        <v>403</v>
      </c>
      <c r="AD116" t="s">
        <v>404</v>
      </c>
      <c r="AE116" t="s">
        <v>429</v>
      </c>
      <c r="AF116" t="s">
        <v>406</v>
      </c>
      <c r="AG116" t="s">
        <v>483</v>
      </c>
      <c r="AH116" t="s">
        <v>402</v>
      </c>
      <c r="AI116" t="s">
        <v>484</v>
      </c>
      <c r="AJ116" t="s">
        <v>485</v>
      </c>
      <c r="AK116" t="s">
        <v>486</v>
      </c>
      <c r="AL116" t="s">
        <v>484</v>
      </c>
      <c r="AM116" t="s">
        <v>487</v>
      </c>
      <c r="AN116" t="s">
        <v>488</v>
      </c>
      <c r="AO116" t="s">
        <v>412</v>
      </c>
    </row>
    <row r="117" spans="1:41" customFormat="1" ht="12.75" x14ac:dyDescent="0.2">
      <c r="A117" t="s">
        <v>481</v>
      </c>
      <c r="B117" t="s">
        <v>395</v>
      </c>
      <c r="C117" t="s">
        <v>396</v>
      </c>
      <c r="D117" s="123">
        <v>41537</v>
      </c>
      <c r="E117" t="s">
        <v>397</v>
      </c>
      <c r="F117" t="s">
        <v>430</v>
      </c>
      <c r="G117" t="s">
        <v>399</v>
      </c>
      <c r="H117" t="s">
        <v>482</v>
      </c>
      <c r="I117" t="s">
        <v>401</v>
      </c>
      <c r="J117" t="s">
        <v>167</v>
      </c>
      <c r="K117">
        <v>39.9</v>
      </c>
      <c r="L117">
        <v>1960</v>
      </c>
      <c r="M117" t="s">
        <v>402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0.80100000000000005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0.747</v>
      </c>
      <c r="AB117">
        <v>2</v>
      </c>
      <c r="AC117" t="s">
        <v>431</v>
      </c>
      <c r="AD117" t="s">
        <v>404</v>
      </c>
      <c r="AE117" t="s">
        <v>405</v>
      </c>
      <c r="AF117" t="s">
        <v>406</v>
      </c>
      <c r="AG117" t="s">
        <v>483</v>
      </c>
      <c r="AH117" t="s">
        <v>402</v>
      </c>
      <c r="AI117" t="s">
        <v>484</v>
      </c>
      <c r="AJ117" t="s">
        <v>485</v>
      </c>
      <c r="AK117" t="s">
        <v>486</v>
      </c>
      <c r="AL117" t="s">
        <v>484</v>
      </c>
      <c r="AM117" t="s">
        <v>487</v>
      </c>
      <c r="AN117" t="s">
        <v>488</v>
      </c>
      <c r="AO117" t="s">
        <v>412</v>
      </c>
    </row>
    <row r="118" spans="1:41" customFormat="1" ht="12.75" x14ac:dyDescent="0.2">
      <c r="A118" t="s">
        <v>481</v>
      </c>
      <c r="B118" t="s">
        <v>395</v>
      </c>
      <c r="C118" t="s">
        <v>396</v>
      </c>
      <c r="D118" s="123">
        <v>41537</v>
      </c>
      <c r="E118" t="s">
        <v>397</v>
      </c>
      <c r="F118" t="s">
        <v>430</v>
      </c>
      <c r="G118" t="s">
        <v>399</v>
      </c>
      <c r="H118" t="s">
        <v>482</v>
      </c>
      <c r="I118" t="s">
        <v>413</v>
      </c>
      <c r="J118" t="s">
        <v>167</v>
      </c>
      <c r="K118">
        <v>62.7</v>
      </c>
      <c r="L118">
        <v>1730</v>
      </c>
      <c r="M118" t="s">
        <v>402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0.56299999999999994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0.52500000000000002</v>
      </c>
      <c r="AB118">
        <v>2</v>
      </c>
      <c r="AC118" t="s">
        <v>431</v>
      </c>
      <c r="AD118" t="s">
        <v>404</v>
      </c>
      <c r="AE118" t="s">
        <v>414</v>
      </c>
      <c r="AF118" t="s">
        <v>406</v>
      </c>
      <c r="AG118" t="s">
        <v>483</v>
      </c>
      <c r="AH118" t="s">
        <v>402</v>
      </c>
      <c r="AI118" t="s">
        <v>484</v>
      </c>
      <c r="AJ118" t="s">
        <v>485</v>
      </c>
      <c r="AK118" t="s">
        <v>486</v>
      </c>
      <c r="AL118" t="s">
        <v>484</v>
      </c>
      <c r="AM118" t="s">
        <v>487</v>
      </c>
      <c r="AN118" t="s">
        <v>488</v>
      </c>
      <c r="AO118" t="s">
        <v>412</v>
      </c>
    </row>
    <row r="119" spans="1:41" customFormat="1" ht="12.75" x14ac:dyDescent="0.2">
      <c r="A119" t="s">
        <v>481</v>
      </c>
      <c r="B119" t="s">
        <v>395</v>
      </c>
      <c r="C119" t="s">
        <v>396</v>
      </c>
      <c r="D119" s="123">
        <v>41537</v>
      </c>
      <c r="E119" t="s">
        <v>397</v>
      </c>
      <c r="F119" t="s">
        <v>430</v>
      </c>
      <c r="G119" t="s">
        <v>399</v>
      </c>
      <c r="H119" t="s">
        <v>482</v>
      </c>
      <c r="I119" t="s">
        <v>415</v>
      </c>
      <c r="J119" t="s">
        <v>167</v>
      </c>
      <c r="K119">
        <v>54.7</v>
      </c>
      <c r="L119">
        <v>1720</v>
      </c>
      <c r="M119" t="s">
        <v>402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0.56699999999999995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0.52900000000000003</v>
      </c>
      <c r="AB119">
        <v>2</v>
      </c>
      <c r="AC119" t="s">
        <v>431</v>
      </c>
      <c r="AD119" t="s">
        <v>404</v>
      </c>
      <c r="AE119" t="s">
        <v>416</v>
      </c>
      <c r="AF119" t="s">
        <v>406</v>
      </c>
      <c r="AG119" t="s">
        <v>483</v>
      </c>
      <c r="AH119" t="s">
        <v>402</v>
      </c>
      <c r="AI119" t="s">
        <v>484</v>
      </c>
      <c r="AJ119" t="s">
        <v>485</v>
      </c>
      <c r="AK119" t="s">
        <v>486</v>
      </c>
      <c r="AL119" t="s">
        <v>484</v>
      </c>
      <c r="AM119" t="s">
        <v>487</v>
      </c>
      <c r="AN119" t="s">
        <v>488</v>
      </c>
      <c r="AO119" t="s">
        <v>412</v>
      </c>
    </row>
    <row r="120" spans="1:41" customFormat="1" ht="12.75" x14ac:dyDescent="0.2">
      <c r="A120" t="s">
        <v>481</v>
      </c>
      <c r="B120" t="s">
        <v>395</v>
      </c>
      <c r="C120" t="s">
        <v>396</v>
      </c>
      <c r="D120" s="123">
        <v>41537</v>
      </c>
      <c r="E120" t="s">
        <v>397</v>
      </c>
      <c r="F120" t="s">
        <v>430</v>
      </c>
      <c r="G120" t="s">
        <v>399</v>
      </c>
      <c r="H120" t="s">
        <v>482</v>
      </c>
      <c r="I120" t="s">
        <v>417</v>
      </c>
      <c r="J120" t="s">
        <v>167</v>
      </c>
      <c r="K120">
        <v>52.7</v>
      </c>
      <c r="L120">
        <v>1720</v>
      </c>
      <c r="M120" t="s">
        <v>402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0.46700000000000003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0.436</v>
      </c>
      <c r="AB120">
        <v>2</v>
      </c>
      <c r="AC120" t="s">
        <v>431</v>
      </c>
      <c r="AD120" t="s">
        <v>404</v>
      </c>
      <c r="AE120" t="s">
        <v>418</v>
      </c>
      <c r="AF120" t="s">
        <v>406</v>
      </c>
      <c r="AG120" t="s">
        <v>483</v>
      </c>
      <c r="AH120" t="s">
        <v>402</v>
      </c>
      <c r="AI120" t="s">
        <v>484</v>
      </c>
      <c r="AJ120" t="s">
        <v>485</v>
      </c>
      <c r="AK120" t="s">
        <v>486</v>
      </c>
      <c r="AL120" t="s">
        <v>484</v>
      </c>
      <c r="AM120" t="s">
        <v>487</v>
      </c>
      <c r="AN120" t="s">
        <v>488</v>
      </c>
      <c r="AO120" t="s">
        <v>412</v>
      </c>
    </row>
    <row r="121" spans="1:41" customFormat="1" ht="12.75" x14ac:dyDescent="0.2">
      <c r="A121" t="s">
        <v>481</v>
      </c>
      <c r="B121" t="s">
        <v>395</v>
      </c>
      <c r="C121" t="s">
        <v>396</v>
      </c>
      <c r="D121" s="123">
        <v>41537</v>
      </c>
      <c r="E121" t="s">
        <v>397</v>
      </c>
      <c r="F121" t="s">
        <v>430</v>
      </c>
      <c r="G121" t="s">
        <v>399</v>
      </c>
      <c r="H121" t="s">
        <v>482</v>
      </c>
      <c r="I121" t="s">
        <v>419</v>
      </c>
      <c r="J121" t="s">
        <v>167</v>
      </c>
      <c r="K121">
        <v>59.7</v>
      </c>
      <c r="L121">
        <v>1770</v>
      </c>
      <c r="M121" t="s">
        <v>402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0.61599999999999999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0.57399999999999995</v>
      </c>
      <c r="AB121">
        <v>2</v>
      </c>
      <c r="AC121" t="s">
        <v>431</v>
      </c>
      <c r="AD121" t="s">
        <v>404</v>
      </c>
      <c r="AE121" t="s">
        <v>420</v>
      </c>
      <c r="AF121" t="s">
        <v>406</v>
      </c>
      <c r="AG121" t="s">
        <v>483</v>
      </c>
      <c r="AH121" t="s">
        <v>402</v>
      </c>
      <c r="AI121" t="s">
        <v>484</v>
      </c>
      <c r="AJ121" t="s">
        <v>485</v>
      </c>
      <c r="AK121" t="s">
        <v>486</v>
      </c>
      <c r="AL121" t="s">
        <v>484</v>
      </c>
      <c r="AM121" t="s">
        <v>487</v>
      </c>
      <c r="AN121" t="s">
        <v>488</v>
      </c>
      <c r="AO121" t="s">
        <v>412</v>
      </c>
    </row>
    <row r="122" spans="1:41" customFormat="1" ht="12.75" x14ac:dyDescent="0.2">
      <c r="A122" t="s">
        <v>481</v>
      </c>
      <c r="B122" t="s">
        <v>395</v>
      </c>
      <c r="C122" t="s">
        <v>396</v>
      </c>
      <c r="D122" s="123">
        <v>41537</v>
      </c>
      <c r="E122" t="s">
        <v>397</v>
      </c>
      <c r="F122" t="s">
        <v>430</v>
      </c>
      <c r="G122" t="s">
        <v>399</v>
      </c>
      <c r="H122" t="s">
        <v>482</v>
      </c>
      <c r="I122" t="s">
        <v>421</v>
      </c>
      <c r="J122" t="s">
        <v>167</v>
      </c>
      <c r="K122">
        <v>65.400000000000006</v>
      </c>
      <c r="L122">
        <v>1720</v>
      </c>
      <c r="M122" t="s">
        <v>402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0.44400000000000001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0.41399999999999998</v>
      </c>
      <c r="AB122">
        <v>2</v>
      </c>
      <c r="AC122" t="s">
        <v>431</v>
      </c>
      <c r="AD122" t="s">
        <v>404</v>
      </c>
      <c r="AE122" t="s">
        <v>422</v>
      </c>
      <c r="AF122" t="s">
        <v>406</v>
      </c>
      <c r="AG122" t="s">
        <v>483</v>
      </c>
      <c r="AH122" t="s">
        <v>402</v>
      </c>
      <c r="AI122" t="s">
        <v>484</v>
      </c>
      <c r="AJ122" t="s">
        <v>485</v>
      </c>
      <c r="AK122" t="s">
        <v>486</v>
      </c>
      <c r="AL122" t="s">
        <v>484</v>
      </c>
      <c r="AM122" t="s">
        <v>487</v>
      </c>
      <c r="AN122" t="s">
        <v>488</v>
      </c>
      <c r="AO122" t="s">
        <v>412</v>
      </c>
    </row>
    <row r="123" spans="1:41" customFormat="1" ht="12.75" x14ac:dyDescent="0.2">
      <c r="A123" t="s">
        <v>481</v>
      </c>
      <c r="B123" t="s">
        <v>395</v>
      </c>
      <c r="C123" t="s">
        <v>396</v>
      </c>
      <c r="D123" s="123">
        <v>41537</v>
      </c>
      <c r="E123" t="s">
        <v>397</v>
      </c>
      <c r="F123" t="s">
        <v>430</v>
      </c>
      <c r="G123" t="s">
        <v>399</v>
      </c>
      <c r="H123" t="s">
        <v>482</v>
      </c>
      <c r="I123" t="s">
        <v>423</v>
      </c>
      <c r="J123" t="s">
        <v>167</v>
      </c>
      <c r="K123">
        <v>62</v>
      </c>
      <c r="L123">
        <v>1690</v>
      </c>
      <c r="M123" t="s">
        <v>402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0.45900000000000002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0.42799999999999999</v>
      </c>
      <c r="AB123">
        <v>2</v>
      </c>
      <c r="AC123" t="s">
        <v>431</v>
      </c>
      <c r="AD123" t="s">
        <v>404</v>
      </c>
      <c r="AE123" t="s">
        <v>424</v>
      </c>
      <c r="AF123" t="s">
        <v>406</v>
      </c>
      <c r="AG123" t="s">
        <v>483</v>
      </c>
      <c r="AH123" t="s">
        <v>402</v>
      </c>
      <c r="AI123" t="s">
        <v>484</v>
      </c>
      <c r="AJ123" t="s">
        <v>485</v>
      </c>
      <c r="AK123" t="s">
        <v>486</v>
      </c>
      <c r="AL123" t="s">
        <v>484</v>
      </c>
      <c r="AM123" t="s">
        <v>487</v>
      </c>
      <c r="AN123" t="s">
        <v>488</v>
      </c>
      <c r="AO123" t="s">
        <v>412</v>
      </c>
    </row>
    <row r="124" spans="1:41" customFormat="1" ht="12.75" x14ac:dyDescent="0.2">
      <c r="A124" t="s">
        <v>481</v>
      </c>
      <c r="B124" t="s">
        <v>395</v>
      </c>
      <c r="C124" t="s">
        <v>396</v>
      </c>
      <c r="D124" s="123">
        <v>41537</v>
      </c>
      <c r="E124" t="s">
        <v>397</v>
      </c>
      <c r="F124" t="s">
        <v>430</v>
      </c>
      <c r="G124" t="s">
        <v>399</v>
      </c>
      <c r="H124" t="s">
        <v>482</v>
      </c>
      <c r="I124" t="s">
        <v>425</v>
      </c>
      <c r="J124" t="s">
        <v>167</v>
      </c>
      <c r="K124">
        <v>63</v>
      </c>
      <c r="L124">
        <v>1700</v>
      </c>
      <c r="M124" t="s">
        <v>402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0.45300000000000001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0.42299999999999999</v>
      </c>
      <c r="AB124">
        <v>2</v>
      </c>
      <c r="AC124" t="s">
        <v>431</v>
      </c>
      <c r="AD124" t="s">
        <v>404</v>
      </c>
      <c r="AE124" t="s">
        <v>426</v>
      </c>
      <c r="AF124" t="s">
        <v>406</v>
      </c>
      <c r="AG124" t="s">
        <v>483</v>
      </c>
      <c r="AH124" t="s">
        <v>402</v>
      </c>
      <c r="AI124" t="s">
        <v>484</v>
      </c>
      <c r="AJ124" t="s">
        <v>485</v>
      </c>
      <c r="AK124" t="s">
        <v>486</v>
      </c>
      <c r="AL124" t="s">
        <v>484</v>
      </c>
      <c r="AM124" t="s">
        <v>487</v>
      </c>
      <c r="AN124" t="s">
        <v>488</v>
      </c>
      <c r="AO124" t="s">
        <v>412</v>
      </c>
    </row>
    <row r="125" spans="1:41" customFormat="1" ht="12.75" x14ac:dyDescent="0.2">
      <c r="A125" t="s">
        <v>481</v>
      </c>
      <c r="B125" t="s">
        <v>395</v>
      </c>
      <c r="C125" t="s">
        <v>396</v>
      </c>
      <c r="D125" s="123">
        <v>41537</v>
      </c>
      <c r="E125" t="s">
        <v>397</v>
      </c>
      <c r="F125" t="s">
        <v>430</v>
      </c>
      <c r="G125" t="s">
        <v>399</v>
      </c>
      <c r="H125" t="s">
        <v>482</v>
      </c>
      <c r="I125" t="s">
        <v>427</v>
      </c>
      <c r="J125" t="s">
        <v>167</v>
      </c>
      <c r="K125">
        <v>59.5</v>
      </c>
      <c r="L125">
        <v>1800</v>
      </c>
      <c r="M125" t="s">
        <v>402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0.76100000000000001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0.70899999999999996</v>
      </c>
      <c r="AB125">
        <v>2</v>
      </c>
      <c r="AC125" t="s">
        <v>431</v>
      </c>
      <c r="AD125" t="s">
        <v>404</v>
      </c>
      <c r="AE125" t="s">
        <v>428</v>
      </c>
      <c r="AF125" t="s">
        <v>406</v>
      </c>
      <c r="AG125" t="s">
        <v>483</v>
      </c>
      <c r="AH125" t="s">
        <v>402</v>
      </c>
      <c r="AI125" t="s">
        <v>484</v>
      </c>
      <c r="AJ125" t="s">
        <v>485</v>
      </c>
      <c r="AK125" t="s">
        <v>486</v>
      </c>
      <c r="AL125" t="s">
        <v>484</v>
      </c>
      <c r="AM125" t="s">
        <v>487</v>
      </c>
      <c r="AN125" t="s">
        <v>488</v>
      </c>
      <c r="AO125" t="s">
        <v>412</v>
      </c>
    </row>
    <row r="126" spans="1:41" customFormat="1" ht="12.75" x14ac:dyDescent="0.2">
      <c r="A126" t="s">
        <v>481</v>
      </c>
      <c r="B126" t="s">
        <v>395</v>
      </c>
      <c r="C126" t="s">
        <v>396</v>
      </c>
      <c r="D126" s="123">
        <v>41537</v>
      </c>
      <c r="E126" t="s">
        <v>397</v>
      </c>
      <c r="F126" t="s">
        <v>430</v>
      </c>
      <c r="G126" t="s">
        <v>399</v>
      </c>
      <c r="H126" t="s">
        <v>482</v>
      </c>
      <c r="I126" t="s">
        <v>357</v>
      </c>
      <c r="J126" t="s">
        <v>167</v>
      </c>
      <c r="K126">
        <v>58.9</v>
      </c>
      <c r="L126">
        <v>1720</v>
      </c>
      <c r="M126" t="s">
        <v>402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0.50900000000000001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0.47499999999999998</v>
      </c>
      <c r="AB126">
        <v>2</v>
      </c>
      <c r="AC126" t="s">
        <v>431</v>
      </c>
      <c r="AD126" t="s">
        <v>404</v>
      </c>
      <c r="AE126" t="s">
        <v>429</v>
      </c>
      <c r="AF126" t="s">
        <v>406</v>
      </c>
      <c r="AG126" t="s">
        <v>483</v>
      </c>
      <c r="AH126" t="s">
        <v>402</v>
      </c>
      <c r="AI126" t="s">
        <v>484</v>
      </c>
      <c r="AJ126" t="s">
        <v>485</v>
      </c>
      <c r="AK126" t="s">
        <v>486</v>
      </c>
      <c r="AL126" t="s">
        <v>484</v>
      </c>
      <c r="AM126" t="s">
        <v>487</v>
      </c>
      <c r="AN126" t="s">
        <v>488</v>
      </c>
      <c r="AO126" t="s">
        <v>412</v>
      </c>
    </row>
    <row r="127" spans="1:41" customFormat="1" ht="12.75" x14ac:dyDescent="0.2"/>
    <row r="128" spans="1:41" customFormat="1" ht="12.75" x14ac:dyDescent="0.2"/>
    <row r="129" spans="4:5" customFormat="1" ht="12.75" x14ac:dyDescent="0.2"/>
    <row r="130" spans="4:5" customFormat="1" ht="12.75" x14ac:dyDescent="0.2"/>
    <row r="131" spans="4:5" customFormat="1" x14ac:dyDescent="0.25">
      <c r="E131" s="99"/>
    </row>
    <row r="132" spans="4:5" customFormat="1" x14ac:dyDescent="0.25">
      <c r="D132" s="68"/>
      <c r="E132" s="99"/>
    </row>
    <row r="133" spans="4:5" customFormat="1" x14ac:dyDescent="0.25">
      <c r="D133" s="68"/>
      <c r="E133" s="99"/>
    </row>
    <row r="134" spans="4:5" customFormat="1" x14ac:dyDescent="0.25">
      <c r="D134" s="68"/>
      <c r="E134" s="99"/>
    </row>
    <row r="135" spans="4:5" customFormat="1" x14ac:dyDescent="0.25">
      <c r="D135" s="68"/>
      <c r="E135" s="99"/>
    </row>
    <row r="136" spans="4:5" customFormat="1" x14ac:dyDescent="0.25">
      <c r="D136" s="68"/>
      <c r="E136" s="99"/>
    </row>
    <row r="137" spans="4:5" customFormat="1" x14ac:dyDescent="0.25">
      <c r="D137" s="68"/>
      <c r="E137" s="99"/>
    </row>
    <row r="138" spans="4:5" customFormat="1" x14ac:dyDescent="0.25">
      <c r="D138" s="68"/>
      <c r="E138" s="99"/>
    </row>
    <row r="139" spans="4:5" customFormat="1" x14ac:dyDescent="0.25">
      <c r="D139" s="68"/>
      <c r="E139" s="99"/>
    </row>
    <row r="140" spans="4:5" customFormat="1" x14ac:dyDescent="0.25">
      <c r="D140" s="68"/>
      <c r="E140" s="99"/>
    </row>
    <row r="141" spans="4:5" customFormat="1" x14ac:dyDescent="0.25">
      <c r="D141" s="68"/>
      <c r="E141" s="99"/>
    </row>
    <row r="142" spans="4:5" customFormat="1" x14ac:dyDescent="0.25">
      <c r="D142" s="68"/>
      <c r="E142" s="99"/>
    </row>
    <row r="143" spans="4:5" customFormat="1" x14ac:dyDescent="0.25">
      <c r="D143" s="68"/>
      <c r="E143" s="99"/>
    </row>
    <row r="144" spans="4:5" customFormat="1" x14ac:dyDescent="0.25">
      <c r="D144" s="68"/>
      <c r="E144" s="99"/>
    </row>
    <row r="145" spans="4:5" customFormat="1" x14ac:dyDescent="0.25">
      <c r="D145" s="68"/>
      <c r="E145" s="99"/>
    </row>
    <row r="146" spans="4:5" customFormat="1" x14ac:dyDescent="0.25">
      <c r="D146" s="68"/>
      <c r="E146" s="99"/>
    </row>
    <row r="147" spans="4:5" customFormat="1" x14ac:dyDescent="0.25">
      <c r="D147" s="68"/>
      <c r="E147" s="99"/>
    </row>
    <row r="148" spans="4:5" customFormat="1" x14ac:dyDescent="0.25">
      <c r="D148" s="68"/>
      <c r="E148" s="99"/>
    </row>
    <row r="149" spans="4:5" customFormat="1" x14ac:dyDescent="0.25">
      <c r="D149" s="68"/>
      <c r="E149" s="99"/>
    </row>
    <row r="150" spans="4:5" customFormat="1" x14ac:dyDescent="0.25">
      <c r="D150" s="68"/>
      <c r="E150" s="99"/>
    </row>
    <row r="151" spans="4:5" customFormat="1" x14ac:dyDescent="0.25">
      <c r="D151" s="68"/>
      <c r="E151" s="99"/>
    </row>
    <row r="152" spans="4:5" customFormat="1" ht="12.75" x14ac:dyDescent="0.2"/>
    <row r="153" spans="4:5" customFormat="1" ht="12.75" x14ac:dyDescent="0.2"/>
    <row r="154" spans="4:5" customFormat="1" ht="12.75" x14ac:dyDescent="0.2"/>
    <row r="155" spans="4:5" customFormat="1" ht="12.75" x14ac:dyDescent="0.2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"/>
  <sheetViews>
    <sheetView workbookViewId="0">
      <selection activeCell="B29" sqref="B29"/>
    </sheetView>
  </sheetViews>
  <sheetFormatPr defaultRowHeight="12.75" x14ac:dyDescent="0.2"/>
  <cols>
    <col min="1" max="1" width="11.140625" bestFit="1" customWidth="1"/>
    <col min="2" max="2" width="26.5703125" bestFit="1" customWidth="1"/>
  </cols>
  <sheetData>
    <row r="1" spans="1:2" x14ac:dyDescent="0.2">
      <c r="A1" s="161" t="s">
        <v>214</v>
      </c>
      <c r="B1" s="161"/>
    </row>
    <row r="2" spans="1:2" ht="13.5" thickBot="1" x14ac:dyDescent="0.25">
      <c r="A2" s="9" t="s">
        <v>161</v>
      </c>
      <c r="B2" s="9" t="s">
        <v>162</v>
      </c>
    </row>
    <row r="3" spans="1:2" x14ac:dyDescent="0.2">
      <c r="A3" s="10" t="s">
        <v>163</v>
      </c>
      <c r="B3" s="10" t="s">
        <v>164</v>
      </c>
    </row>
    <row r="4" spans="1:2" x14ac:dyDescent="0.2">
      <c r="A4" s="10" t="s">
        <v>165</v>
      </c>
      <c r="B4" s="10" t="s">
        <v>166</v>
      </c>
    </row>
    <row r="5" spans="1:2" x14ac:dyDescent="0.2">
      <c r="A5" s="10" t="s">
        <v>167</v>
      </c>
      <c r="B5" s="10" t="s">
        <v>168</v>
      </c>
    </row>
    <row r="6" spans="1:2" x14ac:dyDescent="0.2">
      <c r="A6" s="10" t="s">
        <v>169</v>
      </c>
      <c r="B6" s="10" t="s">
        <v>170</v>
      </c>
    </row>
    <row r="7" spans="1:2" x14ac:dyDescent="0.2">
      <c r="A7" s="10" t="s">
        <v>171</v>
      </c>
      <c r="B7" s="10" t="s">
        <v>172</v>
      </c>
    </row>
    <row r="8" spans="1:2" x14ac:dyDescent="0.2">
      <c r="A8" s="10" t="s">
        <v>173</v>
      </c>
      <c r="B8" s="10" t="s">
        <v>174</v>
      </c>
    </row>
    <row r="9" spans="1:2" x14ac:dyDescent="0.2">
      <c r="A9" s="10" t="s">
        <v>175</v>
      </c>
      <c r="B9" s="10" t="s">
        <v>176</v>
      </c>
    </row>
    <row r="10" spans="1:2" x14ac:dyDescent="0.2">
      <c r="A10" s="10" t="s">
        <v>177</v>
      </c>
      <c r="B10" s="10" t="s">
        <v>178</v>
      </c>
    </row>
    <row r="11" spans="1:2" x14ac:dyDescent="0.2">
      <c r="A11" s="10" t="s">
        <v>179</v>
      </c>
      <c r="B11" s="10" t="s">
        <v>180</v>
      </c>
    </row>
    <row r="12" spans="1:2" x14ac:dyDescent="0.2">
      <c r="A12" s="10" t="s">
        <v>181</v>
      </c>
      <c r="B12" s="10" t="s">
        <v>182</v>
      </c>
    </row>
    <row r="13" spans="1:2" x14ac:dyDescent="0.2">
      <c r="A13" s="10" t="s">
        <v>183</v>
      </c>
      <c r="B13" s="10" t="s">
        <v>184</v>
      </c>
    </row>
    <row r="14" spans="1:2" x14ac:dyDescent="0.2">
      <c r="A14" s="10" t="s">
        <v>185</v>
      </c>
      <c r="B14" s="10" t="s">
        <v>186</v>
      </c>
    </row>
    <row r="15" spans="1:2" x14ac:dyDescent="0.2">
      <c r="A15" s="10" t="s">
        <v>187</v>
      </c>
      <c r="B15" s="10" t="s">
        <v>188</v>
      </c>
    </row>
    <row r="16" spans="1:2" x14ac:dyDescent="0.2">
      <c r="A16" s="10" t="s">
        <v>189</v>
      </c>
      <c r="B16" s="10" t="s">
        <v>190</v>
      </c>
    </row>
    <row r="17" spans="1:2" x14ac:dyDescent="0.2">
      <c r="A17" s="10" t="s">
        <v>191</v>
      </c>
      <c r="B17" s="10" t="s">
        <v>192</v>
      </c>
    </row>
    <row r="18" spans="1:2" x14ac:dyDescent="0.2">
      <c r="A18" s="10" t="s">
        <v>193</v>
      </c>
      <c r="B18" s="10" t="s">
        <v>194</v>
      </c>
    </row>
    <row r="19" spans="1:2" x14ac:dyDescent="0.2">
      <c r="A19" s="10" t="s">
        <v>195</v>
      </c>
      <c r="B19" s="10" t="s">
        <v>196</v>
      </c>
    </row>
    <row r="20" spans="1:2" x14ac:dyDescent="0.2">
      <c r="A20" s="11" t="s">
        <v>197</v>
      </c>
      <c r="B20" s="11" t="s">
        <v>198</v>
      </c>
    </row>
    <row r="21" spans="1:2" x14ac:dyDescent="0.2">
      <c r="A21" s="11" t="s">
        <v>199</v>
      </c>
      <c r="B21" s="11" t="s">
        <v>200</v>
      </c>
    </row>
    <row r="22" spans="1:2" x14ac:dyDescent="0.2">
      <c r="A22" s="11" t="s">
        <v>201</v>
      </c>
      <c r="B22" s="11" t="s">
        <v>201</v>
      </c>
    </row>
    <row r="23" spans="1:2" x14ac:dyDescent="0.2">
      <c r="A23" s="11" t="s">
        <v>202</v>
      </c>
      <c r="B23" s="11" t="s">
        <v>203</v>
      </c>
    </row>
    <row r="24" spans="1:2" x14ac:dyDescent="0.2">
      <c r="A24" s="11" t="s">
        <v>204</v>
      </c>
      <c r="B24" s="11" t="s">
        <v>205</v>
      </c>
    </row>
    <row r="25" spans="1:2" x14ac:dyDescent="0.2">
      <c r="A25" s="11" t="s">
        <v>206</v>
      </c>
      <c r="B25" s="11" t="s">
        <v>207</v>
      </c>
    </row>
    <row r="26" spans="1:2" x14ac:dyDescent="0.2">
      <c r="A26" s="11" t="s">
        <v>208</v>
      </c>
      <c r="B26" s="11" t="s">
        <v>209</v>
      </c>
    </row>
    <row r="27" spans="1:2" x14ac:dyDescent="0.2">
      <c r="A27" s="11" t="s">
        <v>210</v>
      </c>
      <c r="B27" s="11" t="s">
        <v>211</v>
      </c>
    </row>
    <row r="28" spans="1:2" x14ac:dyDescent="0.2">
      <c r="A28" s="11" t="s">
        <v>212</v>
      </c>
      <c r="B28" s="11" t="s">
        <v>213</v>
      </c>
    </row>
  </sheetData>
  <mergeCells count="1">
    <mergeCell ref="A1:B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20EA4F4CB40DD419C6CAF9467FB7C04" ma:contentTypeVersion="0" ma:contentTypeDescription="Create a new document." ma:contentTypeScope="" ma:versionID="e67765d894ab95213aa3675bef19a04d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5C23AB9B-30A6-4740-9A2A-790619BFB93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6CA9ADE0-E863-4906-82CF-4C8948276C4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3DBFCF7-B5CE-4E32-82CE-3F0BCB0D7AAC}">
  <ds:schemaRefs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http://purl.org/dc/terms/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20</vt:i4>
      </vt:variant>
    </vt:vector>
  </HeadingPairs>
  <TitlesOfParts>
    <vt:vector size="25" baseType="lpstr">
      <vt:lpstr>Drop down</vt:lpstr>
      <vt:lpstr>WP Planning Template</vt:lpstr>
      <vt:lpstr>Calculations</vt:lpstr>
      <vt:lpstr>DEER2008to2014Adj</vt:lpstr>
      <vt:lpstr>Unit definitions</vt:lpstr>
      <vt:lpstr>Average_AC_tonnage_MFM</vt:lpstr>
      <vt:lpstr>Average_AC_tonnage_MFM11</vt:lpstr>
      <vt:lpstr>Average_AC_tonnage_MFM12</vt:lpstr>
      <vt:lpstr>Average_AC_tonnage_MFM13</vt:lpstr>
      <vt:lpstr>Average_AC_tonnage_MFMave</vt:lpstr>
      <vt:lpstr>Average_EER_of_existing_units_at_peak</vt:lpstr>
      <vt:lpstr>Base___Furnace_EFLH__capacity_base___hours</vt:lpstr>
      <vt:lpstr>Base___Whole_building_cooling_EFLH__capacity_base___hours</vt:lpstr>
      <vt:lpstr>Compressor_cycle_cooling_savings</vt:lpstr>
      <vt:lpstr>Fan_cycle_cooling_savings</vt:lpstr>
      <vt:lpstr>Fan_motor_W_reduction_cooling</vt:lpstr>
      <vt:lpstr>Fan_motor_W_reduction_fan_only</vt:lpstr>
      <vt:lpstr>Furnace_efficiency</vt:lpstr>
      <vt:lpstr>kWh_savings_annual_constant_fan</vt:lpstr>
      <vt:lpstr>kWh_savings_per_heating_therm</vt:lpstr>
      <vt:lpstr>Peak_diversity_factor</vt:lpstr>
      <vt:lpstr>Percent_of_all_units_operating_continuously_at_peak</vt:lpstr>
      <vt:lpstr>Percent_of_operating_units_cycling_at_peak</vt:lpstr>
      <vt:lpstr>Percent_of_units_with_compressor_running_at_peak</vt:lpstr>
      <vt:lpstr>Total_interacted_cooling_savings</vt:lpstr>
    </vt:vector>
  </TitlesOfParts>
  <Company>Pacific Gas and Electric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elrf</dc:creator>
  <cp:lastModifiedBy>Huang, Jia Chang</cp:lastModifiedBy>
  <cp:lastPrinted>2011-11-08T16:00:16Z</cp:lastPrinted>
  <dcterms:created xsi:type="dcterms:W3CDTF">2011-11-08T15:38:10Z</dcterms:created>
  <dcterms:modified xsi:type="dcterms:W3CDTF">2016-03-10T01:18:42Z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0x010100E20EA4F4CB40DD419C6CAF9467FB7C04</vt:lpwstr>
  </property>
</Properties>
</file>